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ESF - Situación Financiera" sheetId="1" r:id="rId1"/>
  </sheets>
  <externalReferences>
    <externalReference r:id="rId2"/>
  </externalReferences>
  <definedNames>
    <definedName name="_xlnm._FilterDatabase" localSheetId="0" hidden="1">'ESF - Situación Financiera'!$B$19:$N$78</definedName>
    <definedName name="_xlnm.Print_Area" localSheetId="0">'ESF - Situación Financiera'!$B$2:$F$83</definedName>
    <definedName name="MyExchangeR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5" i="1" l="1"/>
  <c r="J73" i="1"/>
  <c r="I72" i="1"/>
  <c r="H71" i="1"/>
  <c r="F71" i="1"/>
  <c r="L71" i="1" s="1"/>
  <c r="F70" i="1"/>
  <c r="J70" i="1" s="1"/>
  <c r="C70" i="1"/>
  <c r="F69" i="1"/>
  <c r="J69" i="1" s="1"/>
  <c r="C69" i="1"/>
  <c r="C72" i="1" s="1"/>
  <c r="H68" i="1"/>
  <c r="F68" i="1"/>
  <c r="L68" i="1" s="1"/>
  <c r="L67" i="1"/>
  <c r="F67" i="1"/>
  <c r="F72" i="1" s="1"/>
  <c r="J66" i="1"/>
  <c r="J65" i="1"/>
  <c r="L63" i="1"/>
  <c r="J63" i="1"/>
  <c r="H62" i="1"/>
  <c r="F62" i="1"/>
  <c r="L62" i="1" s="1"/>
  <c r="H61" i="1"/>
  <c r="F61" i="1"/>
  <c r="L61" i="1" s="1"/>
  <c r="H60" i="1"/>
  <c r="F60" i="1"/>
  <c r="L60" i="1" s="1"/>
  <c r="H59" i="1"/>
  <c r="F59" i="1"/>
  <c r="L59" i="1" s="1"/>
  <c r="H58" i="1"/>
  <c r="F58" i="1"/>
  <c r="L58" i="1" s="1"/>
  <c r="H57" i="1"/>
  <c r="F57" i="1"/>
  <c r="L57" i="1" s="1"/>
  <c r="I56" i="1"/>
  <c r="F56" i="1"/>
  <c r="L56" i="1" s="1"/>
  <c r="C56" i="1"/>
  <c r="J55" i="1"/>
  <c r="I54" i="1"/>
  <c r="I64" i="1" s="1"/>
  <c r="I74" i="1" s="1"/>
  <c r="C54" i="1"/>
  <c r="C64" i="1" s="1"/>
  <c r="C74" i="1" s="1"/>
  <c r="L53" i="1"/>
  <c r="J53" i="1"/>
  <c r="F52" i="1"/>
  <c r="L52" i="1" s="1"/>
  <c r="L51" i="1"/>
  <c r="H51" i="1"/>
  <c r="F51" i="1"/>
  <c r="H50" i="1"/>
  <c r="F50" i="1"/>
  <c r="L50" i="1" s="1"/>
  <c r="F49" i="1"/>
  <c r="L49" i="1" s="1"/>
  <c r="L48" i="1"/>
  <c r="F48" i="1"/>
  <c r="F47" i="1"/>
  <c r="L47" i="1" s="1"/>
  <c r="L46" i="1"/>
  <c r="F46" i="1"/>
  <c r="F54" i="1" s="1"/>
  <c r="F45" i="1"/>
  <c r="L45" i="1" s="1"/>
  <c r="J44" i="1"/>
  <c r="J43" i="1"/>
  <c r="J42" i="1"/>
  <c r="J40" i="1"/>
  <c r="I39" i="1"/>
  <c r="I41" i="1" s="1"/>
  <c r="H38" i="1"/>
  <c r="F38" i="1"/>
  <c r="L38" i="1" s="1"/>
  <c r="H37" i="1"/>
  <c r="F37" i="1"/>
  <c r="L37" i="1" s="1"/>
  <c r="F36" i="1"/>
  <c r="L36" i="1" s="1"/>
  <c r="C36" i="1"/>
  <c r="C39" i="1" s="1"/>
  <c r="C41" i="1" s="1"/>
  <c r="H35" i="1"/>
  <c r="F35" i="1"/>
  <c r="L35" i="1" s="1"/>
  <c r="L34" i="1"/>
  <c r="H34" i="1"/>
  <c r="F34" i="1"/>
  <c r="H33" i="1"/>
  <c r="F33" i="1"/>
  <c r="L33" i="1" s="1"/>
  <c r="H32" i="1"/>
  <c r="F32" i="1"/>
  <c r="F39" i="1" s="1"/>
  <c r="J31" i="1"/>
  <c r="J30" i="1"/>
  <c r="I29" i="1"/>
  <c r="C29" i="1"/>
  <c r="L28" i="1"/>
  <c r="H28" i="1"/>
  <c r="F28" i="1"/>
  <c r="M27" i="1"/>
  <c r="L27" i="1"/>
  <c r="H27" i="1"/>
  <c r="F27" i="1"/>
  <c r="J26" i="1"/>
  <c r="F26" i="1"/>
  <c r="L26" i="1" s="1"/>
  <c r="H25" i="1"/>
  <c r="L25" i="1" s="1"/>
  <c r="H24" i="1"/>
  <c r="L24" i="1" s="1"/>
  <c r="F24" i="1"/>
  <c r="H23" i="1"/>
  <c r="F23" i="1"/>
  <c r="L23" i="1" s="1"/>
  <c r="F22" i="1"/>
  <c r="F29" i="1" s="1"/>
  <c r="H19" i="1"/>
  <c r="L39" i="1" l="1"/>
  <c r="F41" i="1"/>
  <c r="J39" i="1"/>
  <c r="J29" i="1"/>
  <c r="L29" i="1"/>
  <c r="F64" i="1"/>
  <c r="L54" i="1"/>
  <c r="J54" i="1"/>
  <c r="J72" i="1"/>
  <c r="L72" i="1"/>
  <c r="J67" i="1"/>
  <c r="L69" i="1"/>
  <c r="L70" i="1"/>
  <c r="J22" i="1"/>
  <c r="J49" i="1"/>
  <c r="L22" i="1"/>
  <c r="L32" i="1"/>
  <c r="J36" i="1"/>
  <c r="J56" i="1"/>
  <c r="F74" i="1" l="1"/>
  <c r="J74" i="1" s="1"/>
  <c r="J64" i="1"/>
  <c r="L64" i="1"/>
  <c r="J41" i="1"/>
  <c r="N74" i="1"/>
  <c r="L41" i="1"/>
</calcChain>
</file>

<file path=xl/sharedStrings.xml><?xml version="1.0" encoding="utf-8"?>
<sst xmlns="http://schemas.openxmlformats.org/spreadsheetml/2006/main" count="94" uniqueCount="94">
  <si>
    <t>Balance General</t>
  </si>
  <si>
    <t>Correspondiente al 31 del mes de diciembre  del  año  2021</t>
  </si>
  <si>
    <t>(Valores en RD$)</t>
  </si>
  <si>
    <t>Mapeo</t>
  </si>
  <si>
    <t>Activos</t>
  </si>
  <si>
    <t>Activos corrientes</t>
  </si>
  <si>
    <t>0001</t>
  </si>
  <si>
    <t>Efectivo y equivalentes de efectivo</t>
  </si>
  <si>
    <t>0002</t>
  </si>
  <si>
    <t>Inversiones a corto plazo (Nota 8)</t>
  </si>
  <si>
    <t>0003</t>
  </si>
  <si>
    <t>Porción corriente de documentos por cobrar (Nota 9)</t>
  </si>
  <si>
    <t>0004</t>
  </si>
  <si>
    <t>Cuenta por cobrar a corto plazo (Notas 10)</t>
  </si>
  <si>
    <t>0005</t>
  </si>
  <si>
    <t xml:space="preserve">Inventarios </t>
  </si>
  <si>
    <t>0006</t>
  </si>
  <si>
    <t>Pagos anticipados (Nota 12)</t>
  </si>
  <si>
    <t>Tienen seguros de vehículos?</t>
  </si>
  <si>
    <t>0007</t>
  </si>
  <si>
    <t>Otros activos corrientes (Nota 13)</t>
  </si>
  <si>
    <t>Total activos corrientes</t>
  </si>
  <si>
    <t>Activos no corrientes</t>
  </si>
  <si>
    <t>0008</t>
  </si>
  <si>
    <t>Cuentas por cobrar a largo plazo (Notas 14)</t>
  </si>
  <si>
    <t>0009</t>
  </si>
  <si>
    <t>Documentos por cobrar (Nota 15)</t>
  </si>
  <si>
    <t>0010</t>
  </si>
  <si>
    <t>Inversiones a largo plazo (Nota 16)</t>
  </si>
  <si>
    <t>0011</t>
  </si>
  <si>
    <t>Otros activos financieros (Notas 17)</t>
  </si>
  <si>
    <t>0012</t>
  </si>
  <si>
    <t xml:space="preserve">Mobiliarios y equipos neto </t>
  </si>
  <si>
    <t>0013</t>
  </si>
  <si>
    <t xml:space="preserve">Activos intangibles (Nota 10) </t>
  </si>
  <si>
    <t>0014</t>
  </si>
  <si>
    <t xml:space="preserve">Otros activos no financieros (Nota 20) </t>
  </si>
  <si>
    <t xml:space="preserve">Ver si lo que debe ir en este rubro está dentro de el rubro de propiedad, planta y equipo </t>
  </si>
  <si>
    <t>Total activos no corrientes</t>
  </si>
  <si>
    <t>Total activos</t>
  </si>
  <si>
    <t xml:space="preserve"> </t>
  </si>
  <si>
    <t>Pasivos</t>
  </si>
  <si>
    <r>
      <t>Pasivos corrientes</t>
    </r>
    <r>
      <rPr>
        <sz val="12"/>
        <color theme="1"/>
        <rFont val="Times New Roman"/>
        <family val="1"/>
      </rPr>
      <t xml:space="preserve"> </t>
    </r>
  </si>
  <si>
    <t>0015</t>
  </si>
  <si>
    <t>Sobregiro bancario (Nota 21)</t>
  </si>
  <si>
    <t>0016</t>
  </si>
  <si>
    <t xml:space="preserve">Cuentas por pagar a corto plazo </t>
  </si>
  <si>
    <t>0017</t>
  </si>
  <si>
    <t>Préstamos a corto plazo (Nota 23)</t>
  </si>
  <si>
    <t>0018</t>
  </si>
  <si>
    <t>Parte corriente de préstamos a largo plazo )</t>
  </si>
  <si>
    <t>0019</t>
  </si>
  <si>
    <t>Retenciones y acumulaciones por pagar</t>
  </si>
  <si>
    <t>0020</t>
  </si>
  <si>
    <t xml:space="preserve">Provisiones a corto plazo </t>
  </si>
  <si>
    <t>0021</t>
  </si>
  <si>
    <t xml:space="preserve">Beneficios a empleados a corto plazo </t>
  </si>
  <si>
    <t>0022</t>
  </si>
  <si>
    <t>Pensiones</t>
  </si>
  <si>
    <t>0023</t>
  </si>
  <si>
    <t>Otros pasivos corrientes )</t>
  </si>
  <si>
    <t>Total pasivos corrientes</t>
  </si>
  <si>
    <t>Pasivos no corrientes</t>
  </si>
  <si>
    <t>0024</t>
  </si>
  <si>
    <t>Cuentas por pagar a largo plazo (Nota 30)</t>
  </si>
  <si>
    <t>0025</t>
  </si>
  <si>
    <t>Préstamos a largo plazo (Nota 31)</t>
  </si>
  <si>
    <t>0026</t>
  </si>
  <si>
    <t>Instrumentos de deuda (Nota 32)</t>
  </si>
  <si>
    <t>0027</t>
  </si>
  <si>
    <t>Provisiones a largo plazo (Nota 33)</t>
  </si>
  <si>
    <t>0028</t>
  </si>
  <si>
    <t>Beneficios a empleados a largo plazo (Nota 34)</t>
  </si>
  <si>
    <t>0029</t>
  </si>
  <si>
    <t>Otros pasivos no corrientes (Nota 35)</t>
  </si>
  <si>
    <t>Total pasivos no corrientes</t>
  </si>
  <si>
    <t xml:space="preserve">Total pasivos </t>
  </si>
  <si>
    <t>Activos Netos/Patrimonio</t>
  </si>
  <si>
    <t>difrerencia</t>
  </si>
  <si>
    <t>0030</t>
  </si>
  <si>
    <t>Capital</t>
  </si>
  <si>
    <t>0031</t>
  </si>
  <si>
    <t>Reservas</t>
  </si>
  <si>
    <t>0032</t>
  </si>
  <si>
    <t>Resultados positivos (ahorro) / negativo (desahorro)</t>
  </si>
  <si>
    <t>0033</t>
  </si>
  <si>
    <t xml:space="preserve">Resultados acumulados </t>
  </si>
  <si>
    <t>0034</t>
  </si>
  <si>
    <t>Intereses minoritarios</t>
  </si>
  <si>
    <t>Total activos netos/patrimonio</t>
  </si>
  <si>
    <t>Total pasivos y activos netos/patrimonio</t>
  </si>
  <si>
    <t>REYNALDO JAVIER</t>
  </si>
  <si>
    <t>Enc. De la División de Contabilidad de la Defensa Civil.</t>
  </si>
  <si>
    <t>Firma del Director Ejecutivo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</si>
</sst>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(* #,##0_);_(* \(#,##0\);_(* &quot;-&quot;_);_(@_)"/>
    <numFmt numFmtId="43" formatCode="_(* #,##0.00_);_(* \(#,##0.00\);_(* &quot;-&quot;??_);_(@_)"/>
    <numFmt numFmtId="164" formatCode="_(* #,##0.00_);_(* \(#,##0.00\);_(* &quot;-&quot;_);_(@_)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20"/>
      <color theme="1"/>
      <name val="Calibri"/>
      <family val="2"/>
      <scheme val="minor"/>
    </font>
    <font>
      <sz val="18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41" fontId="5" fillId="0" borderId="0" xfId="0" applyNumberFormat="1" applyFont="1" applyAlignment="1">
      <alignment vertical="center"/>
    </xf>
    <xf numFmtId="1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4" fillId="0" borderId="0" xfId="0" applyNumberFormat="1" applyFont="1" applyAlignment="1">
      <alignment vertical="center"/>
    </xf>
    <xf numFmtId="39" fontId="5" fillId="0" borderId="0" xfId="0" applyNumberFormat="1" applyFont="1" applyAlignment="1">
      <alignment vertical="center"/>
    </xf>
    <xf numFmtId="41" fontId="4" fillId="0" borderId="0" xfId="0" applyNumberFormat="1" applyFont="1" applyAlignment="1">
      <alignment vertical="center"/>
    </xf>
    <xf numFmtId="41" fontId="5" fillId="0" borderId="0" xfId="0" applyNumberFormat="1" applyFont="1" applyAlignment="1">
      <alignment horizontal="left" vertical="center"/>
    </xf>
    <xf numFmtId="41" fontId="2" fillId="0" borderId="0" xfId="0" applyNumberFormat="1" applyFont="1" applyAlignment="1">
      <alignment vertical="center"/>
    </xf>
    <xf numFmtId="37" fontId="2" fillId="0" borderId="0" xfId="0" applyNumberFormat="1" applyFont="1" applyAlignment="1">
      <alignment vertical="center"/>
    </xf>
    <xf numFmtId="49" fontId="0" fillId="0" borderId="0" xfId="0" applyNumberFormat="1"/>
    <xf numFmtId="41" fontId="2" fillId="0" borderId="0" xfId="0" applyNumberFormat="1" applyFont="1"/>
    <xf numFmtId="41" fontId="2" fillId="0" borderId="0" xfId="0" applyNumberFormat="1" applyFont="1" applyAlignment="1">
      <alignment horizontal="left" vertical="center" indent="5"/>
    </xf>
    <xf numFmtId="0" fontId="2" fillId="0" borderId="0" xfId="0" applyFont="1"/>
    <xf numFmtId="37" fontId="2" fillId="0" borderId="0" xfId="0" applyNumberFormat="1" applyFont="1"/>
    <xf numFmtId="41" fontId="5" fillId="0" borderId="1" xfId="0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41" fontId="4" fillId="0" borderId="2" xfId="0" applyNumberFormat="1" applyFont="1" applyBorder="1" applyAlignment="1">
      <alignment vertical="center"/>
    </xf>
    <xf numFmtId="0" fontId="7" fillId="0" borderId="0" xfId="0" applyFont="1"/>
    <xf numFmtId="41" fontId="2" fillId="0" borderId="1" xfId="0" applyNumberFormat="1" applyFont="1" applyBorder="1"/>
    <xf numFmtId="0" fontId="4" fillId="0" borderId="0" xfId="0" applyFont="1" applyAlignment="1">
      <alignment vertical="center"/>
    </xf>
    <xf numFmtId="41" fontId="4" fillId="0" borderId="1" xfId="0" applyNumberFormat="1" applyFont="1" applyBorder="1" applyAlignment="1">
      <alignment vertical="center"/>
    </xf>
    <xf numFmtId="43" fontId="2" fillId="0" borderId="0" xfId="0" applyNumberFormat="1" applyFont="1" applyAlignment="1">
      <alignment vertical="center"/>
    </xf>
    <xf numFmtId="43" fontId="5" fillId="0" borderId="1" xfId="0" applyNumberFormat="1" applyFont="1" applyBorder="1"/>
    <xf numFmtId="4" fontId="8" fillId="0" borderId="0" xfId="0" applyNumberFormat="1" applyFont="1"/>
    <xf numFmtId="4" fontId="2" fillId="0" borderId="0" xfId="0" applyNumberFormat="1" applyFont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2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41" fontId="2" fillId="2" borderId="1" xfId="0" applyNumberFormat="1" applyFont="1" applyFill="1" applyBorder="1"/>
    <xf numFmtId="0" fontId="9" fillId="0" borderId="0" xfId="0" applyFont="1" applyAlignment="1">
      <alignment horizontal="left" vertical="center" indent="5"/>
    </xf>
    <xf numFmtId="164" fontId="4" fillId="0" borderId="1" xfId="0" applyNumberFormat="1" applyFont="1" applyBorder="1" applyAlignment="1">
      <alignment vertical="center"/>
    </xf>
    <xf numFmtId="43" fontId="5" fillId="0" borderId="0" xfId="0" applyNumberFormat="1" applyFont="1"/>
    <xf numFmtId="165" fontId="5" fillId="0" borderId="0" xfId="0" applyNumberFormat="1" applyFont="1"/>
    <xf numFmtId="41" fontId="5" fillId="0" borderId="0" xfId="0" applyNumberFormat="1" applyFont="1"/>
    <xf numFmtId="39" fontId="2" fillId="0" borderId="0" xfId="0" applyNumberFormat="1" applyFont="1" applyAlignment="1">
      <alignment vertical="center"/>
    </xf>
    <xf numFmtId="165" fontId="5" fillId="0" borderId="1" xfId="0" applyNumberFormat="1" applyFont="1" applyBorder="1"/>
    <xf numFmtId="41" fontId="5" fillId="0" borderId="0" xfId="0" applyNumberFormat="1" applyFont="1" applyAlignment="1">
      <alignment horizontal="left" vertical="center" indent="5"/>
    </xf>
    <xf numFmtId="41" fontId="5" fillId="0" borderId="1" xfId="0" applyNumberFormat="1" applyFont="1" applyBorder="1"/>
    <xf numFmtId="43" fontId="2" fillId="0" borderId="0" xfId="0" applyNumberFormat="1" applyFont="1"/>
    <xf numFmtId="164" fontId="4" fillId="0" borderId="0" xfId="0" applyNumberFormat="1" applyFont="1" applyAlignment="1">
      <alignment vertical="center"/>
    </xf>
    <xf numFmtId="43" fontId="0" fillId="0" borderId="0" xfId="0" applyNumberFormat="1" applyAlignment="1">
      <alignment vertical="center"/>
    </xf>
    <xf numFmtId="0" fontId="8" fillId="0" borderId="0" xfId="0" applyFont="1"/>
    <xf numFmtId="4" fontId="2" fillId="0" borderId="1" xfId="0" applyNumberFormat="1" applyFont="1" applyBorder="1" applyAlignment="1">
      <alignment vertical="center"/>
    </xf>
    <xf numFmtId="43" fontId="0" fillId="0" borderId="0" xfId="1" applyFont="1" applyAlignment="1">
      <alignment vertical="center"/>
    </xf>
    <xf numFmtId="41" fontId="10" fillId="0" borderId="0" xfId="0" applyNumberFormat="1" applyFont="1" applyAlignment="1">
      <alignment vertical="center"/>
    </xf>
    <xf numFmtId="43" fontId="11" fillId="0" borderId="0" xfId="1" applyFont="1" applyAlignment="1">
      <alignment vertical="center"/>
    </xf>
    <xf numFmtId="43" fontId="5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1990725</xdr:colOff>
      <xdr:row>0</xdr:row>
      <xdr:rowOff>0</xdr:rowOff>
    </xdr:from>
    <xdr:to>
      <xdr:col>1</xdr:col>
      <xdr:colOff>4010025</xdr:colOff>
      <xdr:row>14</xdr:row>
      <xdr:rowOff>752476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EB1E336-CA5C-407B-B4DB-310A59B2A9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0725" y="0"/>
          <a:ext cx="2019300" cy="84772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tivo-fijo/Desktop/INFORMEFINANCIERO%20LIBRE%20ACCESO%202021/INFORME%20DIC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1"/>
      <sheetName val="Febrero 2021"/>
      <sheetName val="MARZO 2021"/>
      <sheetName val="MAYO 2021"/>
      <sheetName val="JUNIO 2021"/>
      <sheetName val="JULIO 2021"/>
      <sheetName val="AGOSTO 2021"/>
      <sheetName val="SEPTIEMBRE 2021 (2)"/>
      <sheetName val="SEPTIEMBRE 2021"/>
      <sheetName val="OCTUBRE 2021"/>
      <sheetName val="NOVIEMBRE"/>
      <sheetName val="DICIEMBRE"/>
      <sheetName val="ESF - Situación Financiera"/>
      <sheetName val="BC Balance Comprobación"/>
      <sheetName val=" ERF-Rendimiento Financiero"/>
      <sheetName val="ECANP-Cambio Patrimonio"/>
      <sheetName val="EFE-Flujo de Efectivo"/>
      <sheetName val="Reg. no monetar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D2">
            <v>0</v>
          </cell>
          <cell r="F2">
            <v>0</v>
          </cell>
        </row>
        <row r="3">
          <cell r="D3">
            <v>149262692.55000001</v>
          </cell>
          <cell r="F3">
            <v>-2112908.6899999976</v>
          </cell>
        </row>
        <row r="9">
          <cell r="F9">
            <v>-14877640.66</v>
          </cell>
        </row>
        <row r="11">
          <cell r="A11" t="str">
            <v>Mapeo</v>
          </cell>
          <cell r="D11">
            <v>2021</v>
          </cell>
          <cell r="F11">
            <v>2019</v>
          </cell>
        </row>
        <row r="12">
          <cell r="A12" t="str">
            <v>**</v>
          </cell>
        </row>
        <row r="13">
          <cell r="A13" t="str">
            <v>0001</v>
          </cell>
        </row>
        <row r="14">
          <cell r="A14" t="str">
            <v>0001</v>
          </cell>
          <cell r="D14">
            <v>9308369.7300000004</v>
          </cell>
        </row>
        <row r="15">
          <cell r="D15">
            <v>529035.11</v>
          </cell>
        </row>
        <row r="16">
          <cell r="A16" t="str">
            <v>0001</v>
          </cell>
          <cell r="D16">
            <v>8180698.7300000004</v>
          </cell>
        </row>
        <row r="17">
          <cell r="A17" t="str">
            <v>0001</v>
          </cell>
          <cell r="D17">
            <v>763461.11</v>
          </cell>
        </row>
        <row r="18">
          <cell r="A18" t="str">
            <v>0004</v>
          </cell>
        </row>
        <row r="19">
          <cell r="A19" t="str">
            <v>0005</v>
          </cell>
          <cell r="D19">
            <v>1371844.44</v>
          </cell>
        </row>
        <row r="20">
          <cell r="A20" t="str">
            <v>0006</v>
          </cell>
        </row>
        <row r="21">
          <cell r="A21" t="str">
            <v>0012</v>
          </cell>
          <cell r="D21">
            <v>177610057.99000001</v>
          </cell>
        </row>
        <row r="22">
          <cell r="A22" t="str">
            <v>0012</v>
          </cell>
          <cell r="D22">
            <v>-111534335.84999999</v>
          </cell>
          <cell r="F22">
            <v>-2112908.6899999976</v>
          </cell>
        </row>
        <row r="23">
          <cell r="A23" t="str">
            <v>0013</v>
          </cell>
        </row>
        <row r="24">
          <cell r="A24" t="str">
            <v>0013</v>
          </cell>
        </row>
        <row r="26">
          <cell r="A26" t="str">
            <v>**</v>
          </cell>
        </row>
        <row r="27">
          <cell r="A27" t="str">
            <v>0016</v>
          </cell>
          <cell r="D27">
            <v>-15243933.970000001</v>
          </cell>
        </row>
        <row r="28">
          <cell r="A28" t="str">
            <v>0019</v>
          </cell>
          <cell r="D28">
            <v>-366293.31</v>
          </cell>
        </row>
        <row r="30">
          <cell r="A30" t="str">
            <v>**</v>
          </cell>
        </row>
        <row r="31">
          <cell r="D31">
            <v>51695326</v>
          </cell>
        </row>
        <row r="32">
          <cell r="A32" t="str">
            <v>0033</v>
          </cell>
          <cell r="D32">
            <v>26974241.189999975</v>
          </cell>
        </row>
        <row r="33">
          <cell r="A33" t="str">
            <v>0032</v>
          </cell>
          <cell r="D33">
            <v>-13481730.191983055</v>
          </cell>
        </row>
        <row r="34">
          <cell r="D34">
            <v>-25778.619999960065</v>
          </cell>
        </row>
        <row r="36">
          <cell r="A36" t="str">
            <v>**</v>
          </cell>
        </row>
        <row r="37">
          <cell r="A37" t="str">
            <v>0036</v>
          </cell>
          <cell r="D37">
            <v>-1500000</v>
          </cell>
        </row>
        <row r="38">
          <cell r="A38" t="str">
            <v>0037</v>
          </cell>
          <cell r="D38">
            <v>-17674698.59</v>
          </cell>
        </row>
        <row r="39">
          <cell r="A39" t="str">
            <v>0038</v>
          </cell>
          <cell r="D39">
            <v>-276000</v>
          </cell>
        </row>
        <row r="41">
          <cell r="A41" t="str">
            <v>**</v>
          </cell>
        </row>
        <row r="44">
          <cell r="A44" t="str">
            <v>0039</v>
          </cell>
          <cell r="D44">
            <v>12840783.15</v>
          </cell>
        </row>
        <row r="45">
          <cell r="A45" t="str">
            <v>0039</v>
          </cell>
        </row>
        <row r="46">
          <cell r="A46" t="str">
            <v>0039</v>
          </cell>
        </row>
        <row r="47">
          <cell r="A47" t="str">
            <v>0039</v>
          </cell>
        </row>
        <row r="48">
          <cell r="A48" t="str">
            <v>0039</v>
          </cell>
        </row>
        <row r="49">
          <cell r="A49" t="str">
            <v>0039</v>
          </cell>
        </row>
        <row r="51">
          <cell r="A51" t="str">
            <v>0039</v>
          </cell>
        </row>
        <row r="52">
          <cell r="A52" t="str">
            <v>0039</v>
          </cell>
        </row>
        <row r="53">
          <cell r="A53" t="str">
            <v>0039</v>
          </cell>
        </row>
        <row r="55">
          <cell r="A55" t="str">
            <v>0039</v>
          </cell>
        </row>
        <row r="57">
          <cell r="A57" t="str">
            <v>0039</v>
          </cell>
          <cell r="D57">
            <v>1330323.2100000002</v>
          </cell>
        </row>
        <row r="58">
          <cell r="A58" t="str">
            <v>0039</v>
          </cell>
        </row>
        <row r="59">
          <cell r="A59" t="str">
            <v>0039</v>
          </cell>
        </row>
        <row r="62">
          <cell r="A62" t="str">
            <v>0044</v>
          </cell>
        </row>
        <row r="63">
          <cell r="A63" t="str">
            <v>0044</v>
          </cell>
        </row>
        <row r="64">
          <cell r="A64" t="str">
            <v>0044</v>
          </cell>
        </row>
        <row r="65">
          <cell r="A65" t="str">
            <v>0044</v>
          </cell>
        </row>
        <row r="66">
          <cell r="A66" t="str">
            <v>0044</v>
          </cell>
        </row>
        <row r="68">
          <cell r="A68" t="str">
            <v>0044</v>
          </cell>
        </row>
        <row r="69">
          <cell r="A69" t="str">
            <v>0044</v>
          </cell>
        </row>
        <row r="71">
          <cell r="A71" t="str">
            <v>0044</v>
          </cell>
        </row>
        <row r="72">
          <cell r="A72" t="str">
            <v>0044</v>
          </cell>
        </row>
        <row r="74">
          <cell r="A74" t="str">
            <v>0044</v>
          </cell>
        </row>
        <row r="75">
          <cell r="A75" t="str">
            <v>0044</v>
          </cell>
        </row>
        <row r="77">
          <cell r="A77" t="str">
            <v>0044</v>
          </cell>
        </row>
        <row r="78">
          <cell r="A78" t="str">
            <v>0044</v>
          </cell>
        </row>
        <row r="79">
          <cell r="A79" t="str">
            <v>0044</v>
          </cell>
        </row>
        <row r="81">
          <cell r="A81" t="str">
            <v>0044</v>
          </cell>
        </row>
        <row r="82">
          <cell r="A82" t="str">
            <v>0044</v>
          </cell>
        </row>
        <row r="84">
          <cell r="A84" t="str">
            <v>0044</v>
          </cell>
          <cell r="D84">
            <v>7844401.9589830525</v>
          </cell>
        </row>
        <row r="85">
          <cell r="A85" t="str">
            <v>0044</v>
          </cell>
        </row>
        <row r="86">
          <cell r="A86" t="str">
            <v>0044</v>
          </cell>
        </row>
        <row r="87">
          <cell r="A87" t="str">
            <v>0044</v>
          </cell>
        </row>
        <row r="88">
          <cell r="A88" t="str">
            <v>0044</v>
          </cell>
        </row>
        <row r="89">
          <cell r="A89" t="str">
            <v>0044</v>
          </cell>
        </row>
        <row r="91">
          <cell r="A91" t="str">
            <v>0044</v>
          </cell>
        </row>
        <row r="92">
          <cell r="A92" t="str">
            <v>0044</v>
          </cell>
        </row>
        <row r="93">
          <cell r="A93" t="str">
            <v>0044</v>
          </cell>
        </row>
        <row r="94">
          <cell r="A94" t="str">
            <v>0044</v>
          </cell>
        </row>
        <row r="95">
          <cell r="A95" t="str">
            <v>0044</v>
          </cell>
        </row>
        <row r="96">
          <cell r="A96" t="str">
            <v>0044</v>
          </cell>
        </row>
        <row r="97">
          <cell r="A97" t="str">
            <v>0044</v>
          </cell>
        </row>
        <row r="98">
          <cell r="A98" t="str">
            <v>0044</v>
          </cell>
        </row>
        <row r="99">
          <cell r="A99" t="str">
            <v>0044</v>
          </cell>
        </row>
        <row r="100">
          <cell r="A100" t="str">
            <v>0044</v>
          </cell>
        </row>
        <row r="101">
          <cell r="A101" t="str">
            <v>0044</v>
          </cell>
        </row>
        <row r="104">
          <cell r="A104" t="str">
            <v>0039</v>
          </cell>
          <cell r="D104">
            <v>8748842.773</v>
          </cell>
        </row>
        <row r="105">
          <cell r="A105" t="str">
            <v>0041</v>
          </cell>
        </row>
        <row r="107">
          <cell r="A107" t="str">
            <v>0041</v>
          </cell>
        </row>
        <row r="108">
          <cell r="A108" t="str">
            <v>0041</v>
          </cell>
        </row>
        <row r="109">
          <cell r="A109" t="str">
            <v>0039</v>
          </cell>
        </row>
        <row r="111">
          <cell r="A111" t="str">
            <v>0041</v>
          </cell>
        </row>
        <row r="112">
          <cell r="A112" t="str">
            <v>0041</v>
          </cell>
        </row>
        <row r="113">
          <cell r="A113" t="str">
            <v>0041</v>
          </cell>
        </row>
        <row r="114">
          <cell r="A114" t="str">
            <v>0039</v>
          </cell>
        </row>
        <row r="116">
          <cell r="A116" t="str">
            <v>0041</v>
          </cell>
        </row>
        <row r="117">
          <cell r="A117" t="str">
            <v>0041</v>
          </cell>
        </row>
        <row r="118">
          <cell r="A118" t="str">
            <v>0041</v>
          </cell>
        </row>
        <row r="119">
          <cell r="A119" t="str">
            <v>0041</v>
          </cell>
        </row>
        <row r="120">
          <cell r="A120" t="str">
            <v>0041</v>
          </cell>
        </row>
        <row r="122">
          <cell r="A122" t="str">
            <v>0041</v>
          </cell>
        </row>
        <row r="123">
          <cell r="A123" t="str">
            <v>0041</v>
          </cell>
        </row>
        <row r="124">
          <cell r="A124" t="str">
            <v>0041</v>
          </cell>
        </row>
        <row r="125">
          <cell r="A125" t="str">
            <v>0041</v>
          </cell>
        </row>
        <row r="126">
          <cell r="A126" t="str">
            <v>0041</v>
          </cell>
        </row>
        <row r="127">
          <cell r="A127" t="str">
            <v>0041</v>
          </cell>
        </row>
        <row r="128">
          <cell r="A128" t="str">
            <v>0041</v>
          </cell>
        </row>
        <row r="129">
          <cell r="A129" t="str">
            <v>0041</v>
          </cell>
        </row>
        <row r="130">
          <cell r="A130" t="str">
            <v>0041</v>
          </cell>
        </row>
        <row r="132">
          <cell r="A132" t="str">
            <v>0041</v>
          </cell>
        </row>
        <row r="133">
          <cell r="A133" t="str">
            <v>0041</v>
          </cell>
        </row>
        <row r="134">
          <cell r="A134" t="str">
            <v>0041</v>
          </cell>
        </row>
        <row r="135">
          <cell r="A135" t="str">
            <v>0041</v>
          </cell>
        </row>
        <row r="136">
          <cell r="A136" t="str">
            <v>0041</v>
          </cell>
        </row>
        <row r="137">
          <cell r="A137" t="str">
            <v>0041</v>
          </cell>
        </row>
        <row r="139">
          <cell r="A139" t="str">
            <v>0041</v>
          </cell>
        </row>
        <row r="140">
          <cell r="A140" t="str">
            <v>0041</v>
          </cell>
        </row>
        <row r="141">
          <cell r="A141" t="str">
            <v>0041</v>
          </cell>
        </row>
        <row r="142">
          <cell r="A142" t="str">
            <v>0041</v>
          </cell>
        </row>
        <row r="143">
          <cell r="A143" t="str">
            <v>0041</v>
          </cell>
        </row>
        <row r="144">
          <cell r="A144" t="str">
            <v>0041</v>
          </cell>
        </row>
        <row r="145">
          <cell r="A145" t="str">
            <v>0041</v>
          </cell>
        </row>
        <row r="146">
          <cell r="A146" t="str">
            <v>0041</v>
          </cell>
        </row>
        <row r="147">
          <cell r="A147" t="str">
            <v>0041</v>
          </cell>
        </row>
        <row r="148">
          <cell r="A148" t="str">
            <v>0039</v>
          </cell>
        </row>
        <row r="150">
          <cell r="A150" t="str">
            <v>0041</v>
          </cell>
        </row>
        <row r="151">
          <cell r="A151" t="str">
            <v>0041</v>
          </cell>
        </row>
        <row r="153">
          <cell r="A153" t="str">
            <v>0044</v>
          </cell>
        </row>
        <row r="155">
          <cell r="A155" t="str">
            <v>0040</v>
          </cell>
        </row>
        <row r="156">
          <cell r="A156" t="str">
            <v>0039</v>
          </cell>
        </row>
        <row r="157">
          <cell r="A157" t="str">
            <v>0039</v>
          </cell>
        </row>
        <row r="158">
          <cell r="A158" t="str">
            <v>0040</v>
          </cell>
          <cell r="D158">
            <v>54970</v>
          </cell>
        </row>
        <row r="159">
          <cell r="A159" t="str">
            <v>0042</v>
          </cell>
          <cell r="D159">
            <v>2113107.69</v>
          </cell>
        </row>
        <row r="160">
          <cell r="A160" t="str">
            <v>0042</v>
          </cell>
        </row>
        <row r="161">
          <cell r="A161" t="str">
            <v>0044</v>
          </cell>
        </row>
        <row r="167">
          <cell r="F167">
            <v>-2112908.6899999976</v>
          </cell>
        </row>
      </sheetData>
      <sheetData sheetId="14"/>
      <sheetData sheetId="15">
        <row r="13">
          <cell r="I13">
            <v>0</v>
          </cell>
          <cell r="K13">
            <v>26974241.189999975</v>
          </cell>
        </row>
        <row r="18">
          <cell r="K18">
            <v>390568.99</v>
          </cell>
        </row>
        <row r="19">
          <cell r="K19">
            <v>-13481730.191983055</v>
          </cell>
        </row>
        <row r="20">
          <cell r="E20">
            <v>51695326</v>
          </cell>
        </row>
      </sheetData>
      <sheetData sheetId="16">
        <row r="63">
          <cell r="C63">
            <v>13741066.465566097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T87"/>
  <sheetViews>
    <sheetView tabSelected="1" view="pageBreakPreview" topLeftCell="B10" zoomScaleSheetLayoutView="100" workbookViewId="0">
      <selection activeCell="B16" sqref="B16:F16"/>
    </sheetView>
  </sheetViews>
  <sheetFormatPr baseColWidth="10" defaultColWidth="11.42578125" defaultRowHeight="15" x14ac:dyDescent="0.25"/>
  <cols>
    <col min="1" max="1" width="7.5703125" style="4" hidden="1" customWidth="1"/>
    <col min="2" max="2" width="61.28515625" style="1" customWidth="1"/>
    <col min="3" max="3" width="20.140625" style="1" hidden="1" customWidth="1"/>
    <col min="4" max="4" width="13.7109375" style="1" hidden="1" customWidth="1"/>
    <col min="5" max="5" width="4" style="1" hidden="1" customWidth="1"/>
    <col min="6" max="6" width="26.5703125" style="1" customWidth="1"/>
    <col min="7" max="7" width="4.42578125" style="1" hidden="1" customWidth="1"/>
    <col min="8" max="8" width="1.85546875" style="1" hidden="1" customWidth="1"/>
    <col min="9" max="9" width="19.140625" style="1" hidden="1" customWidth="1"/>
    <col min="10" max="10" width="88" style="1" hidden="1" customWidth="1"/>
    <col min="11" max="11" width="87.42578125" style="1" hidden="1" customWidth="1"/>
    <col min="12" max="12" width="15.28515625" style="1" hidden="1" customWidth="1"/>
    <col min="13" max="13" width="14.42578125" style="1" bestFit="1" customWidth="1"/>
    <col min="14" max="14" width="14" style="1" hidden="1" customWidth="1"/>
    <col min="15" max="15" width="19.7109375" style="1" hidden="1" customWidth="1"/>
    <col min="16" max="16" width="0" style="1" hidden="1" customWidth="1"/>
    <col min="17" max="17" width="15.140625" style="2" hidden="1" customWidth="1"/>
    <col min="18" max="18" width="0" style="2" hidden="1" customWidth="1"/>
    <col min="19" max="19" width="23.5703125" style="2" customWidth="1"/>
    <col min="20" max="20" width="13.42578125" style="2" bestFit="1" customWidth="1"/>
    <col min="21" max="16384" width="11.42578125" style="2"/>
  </cols>
  <sheetData>
    <row r="1" spans="2:9" hidden="1" x14ac:dyDescent="0.25"/>
    <row r="2" spans="2:9" hidden="1" x14ac:dyDescent="0.25"/>
    <row r="3" spans="2:9" ht="13.5" hidden="1" customHeight="1" x14ac:dyDescent="0.25"/>
    <row r="4" spans="2:9" hidden="1" x14ac:dyDescent="0.25"/>
    <row r="5" spans="2:9" hidden="1" x14ac:dyDescent="0.25"/>
    <row r="6" spans="2:9" hidden="1" x14ac:dyDescent="0.25"/>
    <row r="7" spans="2:9" hidden="1" x14ac:dyDescent="0.25"/>
    <row r="8" spans="2:9" hidden="1" x14ac:dyDescent="0.25">
      <c r="B8" s="2"/>
      <c r="C8" s="2"/>
      <c r="D8" s="2"/>
      <c r="E8" s="2"/>
      <c r="F8" s="2"/>
    </row>
    <row r="9" spans="2:9" hidden="1" x14ac:dyDescent="0.25"/>
    <row r="10" spans="2:9" ht="1.5" customHeight="1" x14ac:dyDescent="0.25"/>
    <row r="11" spans="2:9" ht="1.5" customHeight="1" x14ac:dyDescent="0.25"/>
    <row r="12" spans="2:9" ht="1.5" customHeight="1" x14ac:dyDescent="0.25"/>
    <row r="13" spans="2:9" ht="1.5" customHeight="1" x14ac:dyDescent="0.25"/>
    <row r="14" spans="2:9" ht="1.5" customHeight="1" x14ac:dyDescent="0.25"/>
    <row r="15" spans="2:9" ht="75.75" customHeight="1" x14ac:dyDescent="0.3">
      <c r="B15" s="61" t="s">
        <v>0</v>
      </c>
      <c r="C15" s="61"/>
      <c r="D15" s="61"/>
      <c r="E15" s="61"/>
      <c r="F15" s="61"/>
      <c r="G15" s="3"/>
      <c r="H15" s="3"/>
      <c r="I15" s="3"/>
    </row>
    <row r="16" spans="2:9" ht="18.75" x14ac:dyDescent="0.25">
      <c r="B16" s="62" t="s">
        <v>1</v>
      </c>
      <c r="C16" s="62"/>
      <c r="D16" s="62"/>
      <c r="E16" s="62"/>
      <c r="F16" s="62"/>
      <c r="G16" s="3"/>
      <c r="H16" s="3"/>
      <c r="I16" s="3"/>
    </row>
    <row r="17" spans="1:16" ht="18.75" x14ac:dyDescent="0.25">
      <c r="B17" s="62" t="s">
        <v>2</v>
      </c>
      <c r="C17" s="62"/>
      <c r="D17" s="62"/>
      <c r="E17" s="62"/>
      <c r="F17" s="62"/>
      <c r="G17" s="3"/>
      <c r="H17" s="3"/>
      <c r="I17" s="3"/>
    </row>
    <row r="18" spans="1:16" ht="15.75" customHeight="1" x14ac:dyDescent="0.25">
      <c r="B18" s="5"/>
      <c r="C18" s="5"/>
      <c r="D18" s="5"/>
      <c r="E18" s="5"/>
      <c r="F18" s="6"/>
      <c r="G18" s="6"/>
      <c r="H18" s="6"/>
      <c r="I18" s="6"/>
    </row>
    <row r="19" spans="1:16" ht="15.75" x14ac:dyDescent="0.25">
      <c r="B19" s="6"/>
      <c r="C19" s="7"/>
      <c r="D19" s="6"/>
      <c r="E19" s="6"/>
      <c r="F19" s="8"/>
      <c r="G19" s="3"/>
      <c r="H19" s="8">
        <f>+'[1]BC Balance Comprobación'!F11</f>
        <v>2019</v>
      </c>
      <c r="I19" s="8"/>
    </row>
    <row r="20" spans="1:16" ht="15.75" x14ac:dyDescent="0.25">
      <c r="A20" s="4" t="s">
        <v>3</v>
      </c>
      <c r="B20" s="9" t="s">
        <v>4</v>
      </c>
      <c r="C20" s="7"/>
      <c r="D20" s="9"/>
      <c r="E20" s="9"/>
      <c r="F20" s="10"/>
      <c r="G20" s="11"/>
      <c r="H20" s="11"/>
      <c r="I20" s="11"/>
    </row>
    <row r="21" spans="1:16" ht="15.75" x14ac:dyDescent="0.25">
      <c r="B21" s="9" t="s">
        <v>5</v>
      </c>
      <c r="C21" s="12"/>
      <c r="D21" s="9"/>
      <c r="E21" s="9"/>
      <c r="F21" s="11"/>
      <c r="G21" s="11"/>
      <c r="H21" s="11"/>
      <c r="I21" s="11"/>
    </row>
    <row r="22" spans="1:16" ht="15.75" x14ac:dyDescent="0.25">
      <c r="A22" s="4" t="s">
        <v>6</v>
      </c>
      <c r="B22" s="6" t="s">
        <v>7</v>
      </c>
      <c r="C22" s="7"/>
      <c r="D22" s="7"/>
      <c r="E22" s="7"/>
      <c r="F22" s="7">
        <f>'[1]EFE-Flujo de Efectivo'!C63</f>
        <v>13741066.465566097</v>
      </c>
      <c r="G22" s="13"/>
      <c r="H22" s="7"/>
      <c r="I22" s="7">
        <v>23411067</v>
      </c>
      <c r="J22" s="14">
        <f>F22-I22</f>
        <v>-9670000.5344339032</v>
      </c>
      <c r="K22" s="14"/>
      <c r="L22" s="14">
        <f t="shared" ref="L22:L29" si="0">+F22+H22</f>
        <v>13741066.465566097</v>
      </c>
      <c r="N22" s="15"/>
    </row>
    <row r="23" spans="1:16" customFormat="1" ht="15.75" hidden="1" x14ac:dyDescent="0.25">
      <c r="A23" s="16" t="s">
        <v>8</v>
      </c>
      <c r="B23" s="1" t="s">
        <v>9</v>
      </c>
      <c r="C23" s="7">
        <v>3597453</v>
      </c>
      <c r="D23" s="1"/>
      <c r="E23" s="1"/>
      <c r="F23" s="17">
        <f>+SUMIF('[1]BC Balance Comprobación'!A:A,'ESF - Situación Financiera'!A23,'[1]BC Balance Comprobación'!D:D)</f>
        <v>0</v>
      </c>
      <c r="G23" s="18"/>
      <c r="H23" s="17">
        <f>+SUMIF('[1]BC Balance Comprobación'!A:A,'ESF - Situación Financiera'!A23,'[1]BC Balance Comprobación'!F:F)</f>
        <v>0</v>
      </c>
      <c r="I23" s="17"/>
      <c r="J23" s="19"/>
      <c r="K23" s="19"/>
      <c r="L23" s="17">
        <f t="shared" si="0"/>
        <v>0</v>
      </c>
      <c r="M23" s="19"/>
      <c r="N23" s="20"/>
      <c r="O23" s="19"/>
      <c r="P23" s="19"/>
    </row>
    <row r="24" spans="1:16" customFormat="1" ht="15.75" hidden="1" x14ac:dyDescent="0.25">
      <c r="A24" s="16" t="s">
        <v>10</v>
      </c>
      <c r="B24" s="1" t="s">
        <v>11</v>
      </c>
      <c r="C24" s="7">
        <v>31209265.759999998</v>
      </c>
      <c r="D24" s="1"/>
      <c r="E24" s="1"/>
      <c r="F24" s="17">
        <f>+SUMIF('[1]BC Balance Comprobación'!A:A,'ESF - Situación Financiera'!A24,'[1]BC Balance Comprobación'!D:D)</f>
        <v>0</v>
      </c>
      <c r="G24" s="18"/>
      <c r="H24" s="17">
        <f>+SUMIF('[1]BC Balance Comprobación'!A:A,'ESF - Situación Financiera'!A24,'[1]BC Balance Comprobación'!F:F)</f>
        <v>0</v>
      </c>
      <c r="I24" s="17"/>
      <c r="J24" s="19"/>
      <c r="K24" s="19"/>
      <c r="L24" s="17">
        <f t="shared" si="0"/>
        <v>0</v>
      </c>
      <c r="M24" s="19"/>
      <c r="N24" s="20"/>
      <c r="O24" s="19"/>
      <c r="P24" s="19"/>
    </row>
    <row r="25" spans="1:16" customFormat="1" ht="15.75" hidden="1" x14ac:dyDescent="0.25">
      <c r="A25" s="16" t="s">
        <v>12</v>
      </c>
      <c r="B25" s="1" t="s">
        <v>13</v>
      </c>
      <c r="C25" s="12"/>
      <c r="D25" s="1"/>
      <c r="E25" s="1"/>
      <c r="F25" s="17"/>
      <c r="G25" s="18"/>
      <c r="H25" s="17">
        <f>+SUMIF('[1]BC Balance Comprobación'!A:A,'ESF - Situación Financiera'!A25,'[1]BC Balance Comprobación'!F:F)</f>
        <v>0</v>
      </c>
      <c r="I25" s="17"/>
      <c r="J25" s="19"/>
      <c r="K25" s="19"/>
      <c r="L25" s="17">
        <f t="shared" si="0"/>
        <v>0</v>
      </c>
      <c r="M25" s="19"/>
      <c r="N25" s="20"/>
      <c r="O25" s="19"/>
      <c r="P25" s="19"/>
    </row>
    <row r="26" spans="1:16" ht="15.75" x14ac:dyDescent="0.25">
      <c r="A26" s="4" t="s">
        <v>14</v>
      </c>
      <c r="B26" s="6" t="s">
        <v>15</v>
      </c>
      <c r="C26" s="21"/>
      <c r="D26" s="7"/>
      <c r="E26" s="7"/>
      <c r="F26" s="21">
        <f>+'[1]BC Balance Comprobación'!D19</f>
        <v>1371844.44</v>
      </c>
      <c r="G26" s="13"/>
      <c r="H26" s="7"/>
      <c r="I26" s="7">
        <v>2361505</v>
      </c>
      <c r="J26" s="14">
        <f>F26-I26</f>
        <v>-989660.56</v>
      </c>
      <c r="K26" s="14"/>
      <c r="L26" s="14">
        <f t="shared" si="0"/>
        <v>1371844.44</v>
      </c>
      <c r="M26" s="14"/>
      <c r="N26" s="15"/>
      <c r="O26" s="22"/>
    </row>
    <row r="27" spans="1:16" customFormat="1" ht="16.5" hidden="1" thickBot="1" x14ac:dyDescent="0.3">
      <c r="A27" s="16" t="s">
        <v>16</v>
      </c>
      <c r="B27" s="1" t="s">
        <v>17</v>
      </c>
      <c r="C27" s="23">
        <v>71924132.75</v>
      </c>
      <c r="D27" s="1"/>
      <c r="E27" s="1"/>
      <c r="F27" s="17">
        <f>+SUMIF('[1]BC Balance Comprobación'!A:A,'ESF - Situación Financiera'!A27,'[1]BC Balance Comprobación'!D:D)</f>
        <v>0</v>
      </c>
      <c r="G27" s="18"/>
      <c r="H27" s="17">
        <f>+SUMIF('[1]BC Balance Comprobación'!A:A,'ESF - Situación Financiera'!A27,'[1]BC Balance Comprobación'!F:F)</f>
        <v>0</v>
      </c>
      <c r="I27" s="17"/>
      <c r="J27" s="24" t="s">
        <v>18</v>
      </c>
      <c r="K27" s="19"/>
      <c r="L27" s="17">
        <f t="shared" si="0"/>
        <v>0</v>
      </c>
      <c r="M27" s="19">
        <f>SUBTOTAL(9,M22:M26)</f>
        <v>0</v>
      </c>
      <c r="N27" s="20"/>
      <c r="O27" s="19"/>
      <c r="P27" s="19"/>
    </row>
    <row r="28" spans="1:16" customFormat="1" ht="15.75" hidden="1" x14ac:dyDescent="0.25">
      <c r="A28" s="16" t="s">
        <v>19</v>
      </c>
      <c r="B28" s="1" t="s">
        <v>20</v>
      </c>
      <c r="C28" s="7">
        <v>71924132.75</v>
      </c>
      <c r="D28" s="1"/>
      <c r="E28" s="1"/>
      <c r="F28" s="25">
        <f>+SUMIF('[1]BC Balance Comprobación'!A:A,'ESF - Situación Financiera'!A28,'[1]BC Balance Comprobación'!D:D)</f>
        <v>0</v>
      </c>
      <c r="G28" s="18"/>
      <c r="H28" s="17">
        <f>+SUMIF('[1]BC Balance Comprobación'!A:A,'ESF - Situación Financiera'!A28,'[1]BC Balance Comprobación'!F:F)</f>
        <v>0</v>
      </c>
      <c r="I28" s="17"/>
      <c r="J28" s="19"/>
      <c r="K28" s="19"/>
      <c r="L28" s="17">
        <f t="shared" si="0"/>
        <v>0</v>
      </c>
      <c r="M28" s="19"/>
      <c r="N28" s="20"/>
      <c r="O28" s="19"/>
      <c r="P28" s="19"/>
    </row>
    <row r="29" spans="1:16" ht="15.75" x14ac:dyDescent="0.25">
      <c r="B29" s="26" t="s">
        <v>21</v>
      </c>
      <c r="C29" s="27">
        <f>C22+C26</f>
        <v>0</v>
      </c>
      <c r="D29" s="12"/>
      <c r="E29" s="12"/>
      <c r="F29" s="27">
        <f>F22+F26</f>
        <v>15112910.905566096</v>
      </c>
      <c r="G29" s="12"/>
      <c r="H29" s="12"/>
      <c r="I29" s="27">
        <f>I22+I26</f>
        <v>25772572</v>
      </c>
      <c r="J29" s="14">
        <f>F29-I29</f>
        <v>-10659661.094433904</v>
      </c>
      <c r="K29" s="28"/>
      <c r="L29" s="14">
        <f t="shared" si="0"/>
        <v>15112910.905566096</v>
      </c>
      <c r="M29" s="14"/>
      <c r="N29" s="15"/>
    </row>
    <row r="30" spans="1:16" ht="15.75" x14ac:dyDescent="0.25">
      <c r="B30" s="6"/>
      <c r="C30" s="12"/>
      <c r="D30" s="12"/>
      <c r="E30" s="12"/>
      <c r="F30" s="12"/>
      <c r="G30" s="13"/>
      <c r="H30" s="12"/>
      <c r="I30" s="12"/>
      <c r="J30" s="14">
        <f>F30-I30</f>
        <v>0</v>
      </c>
      <c r="K30" s="14"/>
      <c r="L30" s="14"/>
      <c r="N30" s="15"/>
    </row>
    <row r="31" spans="1:16" ht="15.75" x14ac:dyDescent="0.25">
      <c r="B31" s="26" t="s">
        <v>22</v>
      </c>
      <c r="C31" s="7"/>
      <c r="D31" s="7"/>
      <c r="E31" s="7"/>
      <c r="F31" s="7"/>
      <c r="G31" s="7"/>
      <c r="H31" s="7"/>
      <c r="I31" s="7"/>
      <c r="J31" s="14">
        <f>F31-I31</f>
        <v>0</v>
      </c>
      <c r="K31" s="28"/>
      <c r="N31" s="15"/>
    </row>
    <row r="32" spans="1:16" customFormat="1" ht="15.75" hidden="1" x14ac:dyDescent="0.25">
      <c r="A32" s="16" t="s">
        <v>23</v>
      </c>
      <c r="B32" s="1" t="s">
        <v>24</v>
      </c>
      <c r="C32" s="29"/>
      <c r="D32" s="1"/>
      <c r="E32" s="1"/>
      <c r="F32" s="17">
        <f>+SUMIF('[1]BC Balance Comprobación'!A:A,'ESF - Situación Financiera'!A32,'[1]BC Balance Comprobación'!D:D)</f>
        <v>0</v>
      </c>
      <c r="G32" s="18"/>
      <c r="H32" s="17">
        <f>+SUMIF('[1]BC Balance Comprobación'!A:A,'ESF - Situación Financiera'!A32,'[1]BC Balance Comprobación'!F:F)</f>
        <v>0</v>
      </c>
      <c r="I32" s="17"/>
      <c r="J32" s="19"/>
      <c r="K32" s="19"/>
      <c r="L32" s="17">
        <f t="shared" ref="L32:L39" si="1">+F32+H32</f>
        <v>0</v>
      </c>
      <c r="M32" s="19"/>
      <c r="N32" s="20"/>
      <c r="O32" s="19"/>
      <c r="P32" s="19"/>
    </row>
    <row r="33" spans="1:16" customFormat="1" ht="15.75" hidden="1" x14ac:dyDescent="0.25">
      <c r="A33" s="16" t="s">
        <v>25</v>
      </c>
      <c r="B33" s="1" t="s">
        <v>26</v>
      </c>
      <c r="C33" s="12"/>
      <c r="D33" s="1"/>
      <c r="E33" s="1"/>
      <c r="F33" s="17">
        <f>+SUMIF('[1]BC Balance Comprobación'!A:A,'ESF - Situación Financiera'!A33,'[1]BC Balance Comprobación'!D:D)</f>
        <v>0</v>
      </c>
      <c r="G33" s="18"/>
      <c r="H33" s="17">
        <f>+SUMIF('[1]BC Balance Comprobación'!A:A,'ESF - Situación Financiera'!A33,'[1]BC Balance Comprobación'!F:F)</f>
        <v>0</v>
      </c>
      <c r="I33" s="17"/>
      <c r="J33" s="19"/>
      <c r="K33" s="19"/>
      <c r="L33" s="17">
        <f t="shared" si="1"/>
        <v>0</v>
      </c>
      <c r="M33" s="19"/>
      <c r="N33" s="20"/>
      <c r="O33" s="19"/>
      <c r="P33" s="19"/>
    </row>
    <row r="34" spans="1:16" customFormat="1" ht="15.75" hidden="1" x14ac:dyDescent="0.25">
      <c r="A34" s="16" t="s">
        <v>27</v>
      </c>
      <c r="B34" s="1" t="s">
        <v>28</v>
      </c>
      <c r="C34" s="12">
        <v>9152526.0999999996</v>
      </c>
      <c r="D34" s="1"/>
      <c r="E34" s="1"/>
      <c r="F34" s="17">
        <f>+SUMIF('[1]BC Balance Comprobación'!A:A,'ESF - Situación Financiera'!A34,'[1]BC Balance Comprobación'!D:D)</f>
        <v>0</v>
      </c>
      <c r="G34" s="18"/>
      <c r="H34" s="17">
        <f>+SUMIF('[1]BC Balance Comprobación'!A:A,'ESF - Situación Financiera'!A34,'[1]BC Balance Comprobación'!F:F)</f>
        <v>0</v>
      </c>
      <c r="I34" s="17"/>
      <c r="J34" s="19"/>
      <c r="K34" s="19"/>
      <c r="L34" s="17">
        <f t="shared" si="1"/>
        <v>0</v>
      </c>
      <c r="M34" s="19"/>
      <c r="N34" s="20"/>
      <c r="O34" s="19"/>
      <c r="P34" s="19"/>
    </row>
    <row r="35" spans="1:16" customFormat="1" hidden="1" x14ac:dyDescent="0.25">
      <c r="A35" s="16" t="s">
        <v>29</v>
      </c>
      <c r="B35" s="1" t="s">
        <v>30</v>
      </c>
      <c r="C35" s="30">
        <v>388865.78</v>
      </c>
      <c r="D35" s="1"/>
      <c r="E35" s="1"/>
      <c r="F35" s="17">
        <f>+SUMIF('[1]BC Balance Comprobación'!A:A,'ESF - Situación Financiera'!A35,'[1]BC Balance Comprobación'!D:D)</f>
        <v>0</v>
      </c>
      <c r="G35" s="18"/>
      <c r="H35" s="17">
        <f>+SUMIF('[1]BC Balance Comprobación'!A:A,'ESF - Situación Financiera'!A35,'[1]BC Balance Comprobación'!F:F)</f>
        <v>0</v>
      </c>
      <c r="I35" s="17"/>
      <c r="J35" s="19"/>
      <c r="K35" s="19"/>
      <c r="L35" s="17">
        <f t="shared" si="1"/>
        <v>0</v>
      </c>
      <c r="M35" s="19"/>
      <c r="N35" s="20"/>
      <c r="O35" s="19"/>
      <c r="P35" s="19"/>
    </row>
    <row r="36" spans="1:16" ht="15.75" x14ac:dyDescent="0.25">
      <c r="A36" s="4" t="s">
        <v>31</v>
      </c>
      <c r="B36" s="6" t="s">
        <v>32</v>
      </c>
      <c r="C36" s="21">
        <f>'[1]BC Balance Comprobación'!B21+'[1]BC Balance Comprobación'!B22</f>
        <v>0</v>
      </c>
      <c r="D36" s="7"/>
      <c r="E36" s="7"/>
      <c r="F36" s="21">
        <f>'[1]BC Balance Comprobación'!D21+'[1]BC Balance Comprobación'!D22</f>
        <v>66075722.140000015</v>
      </c>
      <c r="G36" s="13"/>
      <c r="H36" s="7"/>
      <c r="I36" s="7">
        <v>73263524</v>
      </c>
      <c r="J36" s="14">
        <f>F36-I36</f>
        <v>-7187801.8599999845</v>
      </c>
      <c r="K36" s="31"/>
      <c r="L36" s="14">
        <f t="shared" si="1"/>
        <v>66075722.140000015</v>
      </c>
      <c r="M36" s="31"/>
      <c r="N36" s="15"/>
    </row>
    <row r="37" spans="1:16" ht="15.75" hidden="1" x14ac:dyDescent="0.25">
      <c r="A37" s="4" t="s">
        <v>33</v>
      </c>
      <c r="B37" s="1" t="s">
        <v>34</v>
      </c>
      <c r="C37" s="27"/>
      <c r="F37" s="32">
        <f>+SUMIF('[1]BC Balance Comprobación'!A:A,'ESF - Situación Financiera'!A37,'[1]BC Balance Comprobación'!D:D)</f>
        <v>0</v>
      </c>
      <c r="G37" s="33"/>
      <c r="H37" s="32">
        <f>+SUMIF('[1]BC Balance Comprobación'!A:A,'ESF - Situación Financiera'!A37,'[1]BC Balance Comprobación'!F:F)</f>
        <v>0</v>
      </c>
      <c r="I37" s="14"/>
      <c r="K37" s="34"/>
      <c r="L37" s="14">
        <f t="shared" si="1"/>
        <v>0</v>
      </c>
      <c r="N37" s="15"/>
    </row>
    <row r="38" spans="1:16" customFormat="1" ht="15.75" hidden="1" x14ac:dyDescent="0.25">
      <c r="A38" s="16" t="s">
        <v>35</v>
      </c>
      <c r="B38" s="35" t="s">
        <v>36</v>
      </c>
      <c r="C38" s="7">
        <v>0</v>
      </c>
      <c r="D38" s="35"/>
      <c r="E38" s="35"/>
      <c r="F38" s="36">
        <f>+SUMIF('[1]BC Balance Comprobación'!A:A,'ESF - Situación Financiera'!A38,'[1]BC Balance Comprobación'!D:D)</f>
        <v>0</v>
      </c>
      <c r="G38" s="18"/>
      <c r="H38" s="17">
        <f>+SUMIF('[1]BC Balance Comprobación'!A:A,'ESF - Situación Financiera'!A38,'[1]BC Balance Comprobación'!F:F)</f>
        <v>0</v>
      </c>
      <c r="I38" s="17"/>
      <c r="J38" s="24" t="s">
        <v>37</v>
      </c>
      <c r="K38" s="37"/>
      <c r="L38" s="17">
        <f t="shared" si="1"/>
        <v>0</v>
      </c>
      <c r="M38" s="37"/>
      <c r="N38" s="20"/>
      <c r="O38" s="19"/>
      <c r="P38" s="19"/>
    </row>
    <row r="39" spans="1:16" ht="15.75" x14ac:dyDescent="0.25">
      <c r="B39" s="26" t="s">
        <v>38</v>
      </c>
      <c r="C39" s="27">
        <f>SUM(C32:C38)</f>
        <v>9541391.879999999</v>
      </c>
      <c r="D39" s="12"/>
      <c r="E39" s="12"/>
      <c r="F39" s="38">
        <f>SUM(F32:F38)</f>
        <v>66075722.140000015</v>
      </c>
      <c r="G39" s="12"/>
      <c r="H39" s="12"/>
      <c r="I39" s="27">
        <f>SUM(I32:I38)</f>
        <v>73263524</v>
      </c>
      <c r="J39" s="14">
        <f t="shared" ref="J39:J44" si="2">F39-I39</f>
        <v>-7187801.8599999845</v>
      </c>
      <c r="K39" s="31"/>
      <c r="L39" s="14">
        <f t="shared" si="1"/>
        <v>66075722.140000015</v>
      </c>
      <c r="M39" s="31"/>
      <c r="N39" s="15"/>
    </row>
    <row r="40" spans="1:16" ht="15.75" x14ac:dyDescent="0.25">
      <c r="B40" s="6"/>
      <c r="C40" s="12"/>
      <c r="D40" s="12"/>
      <c r="E40" s="12"/>
      <c r="F40" s="12"/>
      <c r="G40" s="13"/>
      <c r="H40" s="12"/>
      <c r="I40" s="12"/>
      <c r="J40" s="14">
        <f t="shared" si="2"/>
        <v>0</v>
      </c>
      <c r="K40" s="14"/>
      <c r="L40" s="14"/>
      <c r="N40" s="15"/>
    </row>
    <row r="41" spans="1:16" ht="16.5" thickBot="1" x14ac:dyDescent="0.3">
      <c r="B41" s="26" t="s">
        <v>39</v>
      </c>
      <c r="C41" s="23">
        <f>SUM(C39,C29)</f>
        <v>9541391.879999999</v>
      </c>
      <c r="D41" s="12"/>
      <c r="E41" s="12"/>
      <c r="F41" s="23">
        <f>SUM(F39,F29)</f>
        <v>81188633.045566112</v>
      </c>
      <c r="G41" s="12"/>
      <c r="H41" s="12"/>
      <c r="I41" s="23">
        <f>SUM(I39,I29)</f>
        <v>99036096</v>
      </c>
      <c r="J41" s="14">
        <f t="shared" si="2"/>
        <v>-17847462.954433888</v>
      </c>
      <c r="K41" s="14"/>
      <c r="L41" s="14">
        <f>+F41+H41</f>
        <v>81188633.045566112</v>
      </c>
      <c r="N41" s="15"/>
    </row>
    <row r="42" spans="1:16" ht="16.5" thickTop="1" x14ac:dyDescent="0.25">
      <c r="B42" s="6" t="s">
        <v>40</v>
      </c>
      <c r="C42" s="7"/>
      <c r="D42" s="7"/>
      <c r="E42" s="7"/>
      <c r="F42" s="7"/>
      <c r="G42" s="7"/>
      <c r="H42" s="7"/>
      <c r="I42" s="7"/>
      <c r="J42" s="14">
        <f t="shared" si="2"/>
        <v>0</v>
      </c>
      <c r="K42" s="14"/>
      <c r="N42" s="15"/>
    </row>
    <row r="43" spans="1:16" ht="15.75" x14ac:dyDescent="0.25">
      <c r="B43" s="26" t="s">
        <v>41</v>
      </c>
      <c r="C43" s="7"/>
      <c r="D43" s="7"/>
      <c r="E43" s="7"/>
      <c r="F43" s="7"/>
      <c r="G43" s="7"/>
      <c r="H43" s="7"/>
      <c r="I43" s="7"/>
      <c r="J43" s="14">
        <f t="shared" si="2"/>
        <v>0</v>
      </c>
      <c r="K43" s="14"/>
      <c r="N43" s="15"/>
    </row>
    <row r="44" spans="1:16" ht="15.75" x14ac:dyDescent="0.25">
      <c r="B44" s="26" t="s">
        <v>42</v>
      </c>
      <c r="C44" s="13"/>
      <c r="D44" s="13"/>
      <c r="E44" s="13"/>
      <c r="F44" s="13"/>
      <c r="G44" s="13"/>
      <c r="H44" s="13"/>
      <c r="I44" s="13"/>
      <c r="J44" s="14">
        <f t="shared" si="2"/>
        <v>0</v>
      </c>
      <c r="K44" s="14"/>
      <c r="N44" s="15"/>
    </row>
    <row r="45" spans="1:16" customFormat="1" ht="15.75" hidden="1" x14ac:dyDescent="0.25">
      <c r="A45" s="16" t="s">
        <v>43</v>
      </c>
      <c r="B45" s="1" t="s">
        <v>44</v>
      </c>
      <c r="C45" s="12">
        <v>37695935</v>
      </c>
      <c r="D45" s="1"/>
      <c r="E45" s="1"/>
      <c r="F45" s="17">
        <f>-SUMIF('[1]BC Balance Comprobación'!A:A,'ESF - Situación Financiera'!A45,'[1]BC Balance Comprobación'!D:D)</f>
        <v>0</v>
      </c>
      <c r="G45" s="17"/>
      <c r="H45" s="17"/>
      <c r="I45" s="17"/>
      <c r="J45" s="19"/>
      <c r="K45" s="19"/>
      <c r="L45" s="17">
        <f t="shared" ref="L45:L54" si="3">+F45+H45</f>
        <v>0</v>
      </c>
      <c r="M45" s="19"/>
      <c r="N45" s="20"/>
      <c r="O45" s="19"/>
      <c r="P45" s="19"/>
    </row>
    <row r="46" spans="1:16" ht="15.75" x14ac:dyDescent="0.25">
      <c r="A46" s="4" t="s">
        <v>45</v>
      </c>
      <c r="B46" s="1" t="s">
        <v>46</v>
      </c>
      <c r="C46" s="39"/>
      <c r="D46" s="39"/>
      <c r="E46" s="39"/>
      <c r="F46" s="40">
        <f>-'[1]BC Balance Comprobación'!D27</f>
        <v>15243933.970000001</v>
      </c>
      <c r="G46" s="33"/>
      <c r="H46" s="14"/>
      <c r="I46" s="41">
        <v>9644835</v>
      </c>
      <c r="K46" s="28"/>
      <c r="L46" s="14">
        <f t="shared" si="3"/>
        <v>15243933.970000001</v>
      </c>
      <c r="M46" s="31"/>
      <c r="N46" s="15"/>
      <c r="O46" s="42"/>
    </row>
    <row r="47" spans="1:16" customFormat="1" ht="15.75" hidden="1" x14ac:dyDescent="0.25">
      <c r="A47" s="16" t="s">
        <v>47</v>
      </c>
      <c r="B47" s="1" t="s">
        <v>48</v>
      </c>
      <c r="C47" s="11"/>
      <c r="D47" s="1"/>
      <c r="E47" s="1"/>
      <c r="F47" s="17">
        <f>-SUMIF('[1]BC Balance Comprobación'!A:A,'ESF - Situación Financiera'!A47,'[1]BC Balance Comprobación'!D:D)</f>
        <v>0</v>
      </c>
      <c r="G47" s="18"/>
      <c r="H47" s="17"/>
      <c r="I47" s="17"/>
      <c r="J47" s="19"/>
      <c r="K47" s="19"/>
      <c r="L47" s="17">
        <f t="shared" si="3"/>
        <v>0</v>
      </c>
      <c r="M47" s="19"/>
      <c r="N47" s="20"/>
      <c r="O47" s="19"/>
      <c r="P47" s="19"/>
    </row>
    <row r="48" spans="1:16" customFormat="1" ht="15.75" hidden="1" x14ac:dyDescent="0.25">
      <c r="A48" s="16" t="s">
        <v>49</v>
      </c>
      <c r="B48" s="1" t="s">
        <v>50</v>
      </c>
      <c r="C48" s="12">
        <v>103133398.63999999</v>
      </c>
      <c r="D48" s="1"/>
      <c r="E48" s="1"/>
      <c r="F48" s="17">
        <f>-SUMIF('[1]BC Balance Comprobación'!A:A,'ESF - Situación Financiera'!A48,'[1]BC Balance Comprobación'!D:D)</f>
        <v>0</v>
      </c>
      <c r="G48" s="18"/>
      <c r="H48" s="17"/>
      <c r="I48" s="17"/>
      <c r="J48" s="19"/>
      <c r="K48" s="19"/>
      <c r="L48" s="17">
        <f t="shared" si="3"/>
        <v>0</v>
      </c>
      <c r="M48" s="19"/>
      <c r="N48" s="20"/>
      <c r="O48" s="19"/>
      <c r="P48" s="19"/>
    </row>
    <row r="49" spans="1:17" customFormat="1" ht="15.75" x14ac:dyDescent="0.25">
      <c r="A49" s="16" t="s">
        <v>51</v>
      </c>
      <c r="B49" s="6" t="s">
        <v>52</v>
      </c>
      <c r="C49" s="29"/>
      <c r="D49" s="39"/>
      <c r="E49" s="39"/>
      <c r="F49" s="43">
        <f>-'[1]BC Balance Comprobación'!D28</f>
        <v>366293.31</v>
      </c>
      <c r="G49" s="44"/>
      <c r="H49" s="41"/>
      <c r="I49" s="45"/>
      <c r="J49" s="14">
        <f>F49-I49</f>
        <v>366293.31</v>
      </c>
      <c r="K49" s="46"/>
      <c r="L49" s="17">
        <f t="shared" si="3"/>
        <v>366293.31</v>
      </c>
      <c r="M49" s="17"/>
      <c r="N49" s="20"/>
      <c r="O49" s="42"/>
      <c r="P49" s="19"/>
    </row>
    <row r="50" spans="1:17" customFormat="1" ht="15.75" hidden="1" x14ac:dyDescent="0.25">
      <c r="A50" s="16" t="s">
        <v>53</v>
      </c>
      <c r="B50" s="1" t="s">
        <v>54</v>
      </c>
      <c r="C50" s="12"/>
      <c r="D50" s="1"/>
      <c r="E50" s="1"/>
      <c r="F50" s="17">
        <f>-SUMIF('[1]BC Balance Comprobación'!A:A,'ESF - Situación Financiera'!A50,'[1]BC Balance Comprobación'!D:D)</f>
        <v>0</v>
      </c>
      <c r="G50" s="18"/>
      <c r="H50" s="17">
        <f>-SUMIF('[1]BC Balance Comprobación'!A:A,'ESF - Situación Financiera'!A50,'[1]BC Balance Comprobación'!F:F)</f>
        <v>0</v>
      </c>
      <c r="I50" s="17"/>
      <c r="J50" s="19"/>
      <c r="K50" s="19"/>
      <c r="L50" s="17">
        <f t="shared" si="3"/>
        <v>0</v>
      </c>
      <c r="M50" s="19"/>
      <c r="N50" s="20"/>
      <c r="O50" s="19"/>
      <c r="P50" s="19"/>
    </row>
    <row r="51" spans="1:17" customFormat="1" hidden="1" x14ac:dyDescent="0.25">
      <c r="A51" s="16" t="s">
        <v>55</v>
      </c>
      <c r="B51" s="1" t="s">
        <v>56</v>
      </c>
      <c r="C51" s="1"/>
      <c r="D51" s="1"/>
      <c r="E51" s="1"/>
      <c r="F51" s="17">
        <f>-SUMIF('[1]BC Balance Comprobación'!A:A,'ESF - Situación Financiera'!A51,'[1]BC Balance Comprobación'!D:D)</f>
        <v>0</v>
      </c>
      <c r="G51" s="18"/>
      <c r="H51" s="17">
        <f>-SUMIF('[1]BC Balance Comprobación'!A:A,'ESF - Situación Financiera'!A51,'[1]BC Balance Comprobación'!F:F)</f>
        <v>0</v>
      </c>
      <c r="I51" s="17"/>
      <c r="J51" s="19"/>
      <c r="K51" s="19"/>
      <c r="L51" s="17">
        <f t="shared" si="3"/>
        <v>0</v>
      </c>
      <c r="M51" s="19"/>
      <c r="N51" s="20"/>
      <c r="O51" s="19"/>
      <c r="P51" s="19"/>
    </row>
    <row r="52" spans="1:17" customFormat="1" hidden="1" x14ac:dyDescent="0.25">
      <c r="A52" s="16" t="s">
        <v>57</v>
      </c>
      <c r="B52" s="1" t="s">
        <v>58</v>
      </c>
      <c r="C52" s="1"/>
      <c r="D52" s="1"/>
      <c r="E52" s="1"/>
      <c r="F52" s="17">
        <f>-SUMIF('[1]BC Balance Comprobación'!A:A,'ESF - Situación Financiera'!A52,'[1]BC Balance Comprobación'!D:D)</f>
        <v>0</v>
      </c>
      <c r="G52" s="18"/>
      <c r="H52" s="17"/>
      <c r="I52" s="17"/>
      <c r="J52" s="19"/>
      <c r="K52" s="19"/>
      <c r="L52" s="17">
        <f t="shared" si="3"/>
        <v>0</v>
      </c>
      <c r="M52" s="19"/>
      <c r="N52" s="20"/>
      <c r="O52" s="19"/>
      <c r="P52" s="19"/>
    </row>
    <row r="53" spans="1:17" customFormat="1" hidden="1" x14ac:dyDescent="0.25">
      <c r="A53" s="16" t="s">
        <v>59</v>
      </c>
      <c r="B53" s="1" t="s">
        <v>60</v>
      </c>
      <c r="C53" s="1"/>
      <c r="D53" s="1"/>
      <c r="E53" s="1"/>
      <c r="F53" s="25">
        <v>0</v>
      </c>
      <c r="G53" s="18"/>
      <c r="H53" s="17"/>
      <c r="I53" s="25"/>
      <c r="J53" s="14">
        <f>F53-I53</f>
        <v>0</v>
      </c>
      <c r="K53" s="17"/>
      <c r="L53" s="17">
        <f t="shared" si="3"/>
        <v>0</v>
      </c>
      <c r="M53" s="19"/>
      <c r="N53" s="20"/>
      <c r="O53" s="19"/>
      <c r="P53" s="19"/>
    </row>
    <row r="54" spans="1:17" ht="15.75" x14ac:dyDescent="0.25">
      <c r="B54" s="26" t="s">
        <v>61</v>
      </c>
      <c r="C54" s="12">
        <f>SUBTOTAL(9,C45:C53)</f>
        <v>0</v>
      </c>
      <c r="D54" s="12"/>
      <c r="E54" s="12"/>
      <c r="F54" s="47">
        <f>SUBTOTAL(9,F45:F53)</f>
        <v>15610227.280000001</v>
      </c>
      <c r="G54" s="12"/>
      <c r="H54" s="12"/>
      <c r="I54" s="12">
        <f>SUBTOTAL(9,I46:I53)</f>
        <v>9644835</v>
      </c>
      <c r="J54" s="14">
        <f>F54-I54</f>
        <v>5965392.2800000012</v>
      </c>
      <c r="K54" s="14"/>
      <c r="L54" s="14">
        <f t="shared" si="3"/>
        <v>15610227.280000001</v>
      </c>
      <c r="N54" s="46"/>
      <c r="O54" s="28"/>
      <c r="Q54" s="48"/>
    </row>
    <row r="55" spans="1:17" ht="15.75" x14ac:dyDescent="0.25">
      <c r="B55" s="6"/>
      <c r="C55" s="12"/>
      <c r="D55" s="12"/>
      <c r="E55" s="12"/>
      <c r="F55" s="12"/>
      <c r="G55" s="13"/>
      <c r="H55" s="7"/>
      <c r="I55" s="7"/>
      <c r="J55" s="14">
        <f>F55-I55</f>
        <v>0</v>
      </c>
      <c r="K55" s="14"/>
      <c r="L55" s="14"/>
      <c r="N55" s="15"/>
    </row>
    <row r="56" spans="1:17" customFormat="1" x14ac:dyDescent="0.25">
      <c r="A56" s="16"/>
      <c r="B56" s="49" t="s">
        <v>62</v>
      </c>
      <c r="C56" s="30">
        <f>C57+C58+C59+C60+C61+C62+C63</f>
        <v>0</v>
      </c>
      <c r="D56" s="30"/>
      <c r="E56" s="30"/>
      <c r="F56" s="30">
        <f>F57+F58+F59+F60+F61+F62+F63</f>
        <v>0</v>
      </c>
      <c r="G56" s="30"/>
      <c r="H56" s="30"/>
      <c r="I56" s="30">
        <f>I57+I58+I59+I60+I61+I62+I63</f>
        <v>0</v>
      </c>
      <c r="J56" s="14">
        <f>F56-I56</f>
        <v>0</v>
      </c>
      <c r="K56" s="17"/>
      <c r="L56" s="17">
        <f t="shared" ref="L56:L64" si="4">+F56+H56</f>
        <v>0</v>
      </c>
      <c r="M56" s="46"/>
      <c r="N56" s="20"/>
      <c r="O56" s="46"/>
      <c r="P56" s="19"/>
    </row>
    <row r="57" spans="1:17" customFormat="1" ht="27.75" hidden="1" customHeight="1" x14ac:dyDescent="0.25">
      <c r="A57" s="16" t="s">
        <v>63</v>
      </c>
      <c r="B57" s="1" t="s">
        <v>64</v>
      </c>
      <c r="C57" s="1"/>
      <c r="D57" s="1"/>
      <c r="E57" s="1"/>
      <c r="F57" s="17">
        <f>-SUMIF('[1]BC Balance Comprobación'!A:A,'ESF - Situación Financiera'!A57,'[1]BC Balance Comprobación'!D:D)</f>
        <v>0</v>
      </c>
      <c r="G57" s="18"/>
      <c r="H57" s="17">
        <f>-SUMIF('[1]BC Balance Comprobación'!A:A,'ESF - Situación Financiera'!A57,'[1]BC Balance Comprobación'!F:F)</f>
        <v>0</v>
      </c>
      <c r="I57" s="17"/>
      <c r="J57" s="19"/>
      <c r="K57" s="19"/>
      <c r="L57" s="17">
        <f t="shared" si="4"/>
        <v>0</v>
      </c>
      <c r="M57" s="19"/>
      <c r="N57" s="20"/>
      <c r="O57" s="19"/>
      <c r="P57" s="19"/>
    </row>
    <row r="58" spans="1:17" customFormat="1" ht="27.75" hidden="1" customHeight="1" x14ac:dyDescent="0.25">
      <c r="A58" s="16" t="s">
        <v>65</v>
      </c>
      <c r="B58" s="1" t="s">
        <v>66</v>
      </c>
      <c r="C58" s="1"/>
      <c r="D58" s="1"/>
      <c r="E58" s="1"/>
      <c r="F58" s="17">
        <f>-SUMIF('[1]BC Balance Comprobación'!A:A,'ESF - Situación Financiera'!A58,'[1]BC Balance Comprobación'!D:D)</f>
        <v>0</v>
      </c>
      <c r="G58" s="18"/>
      <c r="H58" s="17">
        <f>-SUMIF('[1]BC Balance Comprobación'!A:A,'ESF - Situación Financiera'!A58,'[1]BC Balance Comprobación'!F:F)</f>
        <v>0</v>
      </c>
      <c r="I58" s="17"/>
      <c r="J58" s="19"/>
      <c r="K58" s="19"/>
      <c r="L58" s="17">
        <f t="shared" si="4"/>
        <v>0</v>
      </c>
      <c r="M58" s="19"/>
      <c r="N58" s="20"/>
      <c r="O58" s="19"/>
      <c r="P58" s="19"/>
    </row>
    <row r="59" spans="1:17" customFormat="1" ht="27.75" hidden="1" customHeight="1" x14ac:dyDescent="0.25">
      <c r="A59" s="16" t="s">
        <v>67</v>
      </c>
      <c r="B59" s="1" t="s">
        <v>68</v>
      </c>
      <c r="C59" s="1"/>
      <c r="D59" s="1"/>
      <c r="E59" s="1"/>
      <c r="F59" s="17">
        <f>-SUMIF('[1]BC Balance Comprobación'!A:A,'ESF - Situación Financiera'!A59,'[1]BC Balance Comprobación'!D:D)</f>
        <v>0</v>
      </c>
      <c r="G59" s="18"/>
      <c r="H59" s="17">
        <f>-SUMIF('[1]BC Balance Comprobación'!A:A,'ESF - Situación Financiera'!A59,'[1]BC Balance Comprobación'!F:F)</f>
        <v>0</v>
      </c>
      <c r="I59" s="17"/>
      <c r="J59" s="19"/>
      <c r="K59" s="19"/>
      <c r="L59" s="17">
        <f t="shared" si="4"/>
        <v>0</v>
      </c>
      <c r="M59" s="19"/>
      <c r="N59" s="20"/>
      <c r="O59" s="19"/>
      <c r="P59" s="19"/>
    </row>
    <row r="60" spans="1:17" customFormat="1" ht="27.75" hidden="1" customHeight="1" x14ac:dyDescent="0.25">
      <c r="A60" s="16" t="s">
        <v>69</v>
      </c>
      <c r="B60" s="1" t="s">
        <v>70</v>
      </c>
      <c r="C60" s="1"/>
      <c r="D60" s="1"/>
      <c r="E60" s="1"/>
      <c r="F60" s="17">
        <f>-SUMIF('[1]BC Balance Comprobación'!A:A,'ESF - Situación Financiera'!A60,'[1]BC Balance Comprobación'!D:D)</f>
        <v>0</v>
      </c>
      <c r="G60" s="18"/>
      <c r="H60" s="17">
        <f>-SUMIF('[1]BC Balance Comprobación'!A:A,'ESF - Situación Financiera'!A60,'[1]BC Balance Comprobación'!F:F)</f>
        <v>0</v>
      </c>
      <c r="I60" s="17"/>
      <c r="J60" s="19"/>
      <c r="K60" s="19"/>
      <c r="L60" s="17">
        <f t="shared" si="4"/>
        <v>0</v>
      </c>
      <c r="M60" s="19"/>
      <c r="N60" s="20"/>
      <c r="O60" s="19"/>
      <c r="P60" s="19"/>
    </row>
    <row r="61" spans="1:17" customFormat="1" ht="27.75" hidden="1" customHeight="1" x14ac:dyDescent="0.25">
      <c r="A61" s="16" t="s">
        <v>71</v>
      </c>
      <c r="B61" s="1" t="s">
        <v>72</v>
      </c>
      <c r="C61" s="1"/>
      <c r="D61" s="1"/>
      <c r="E61" s="1"/>
      <c r="F61" s="17">
        <f>-SUMIF('[1]BC Balance Comprobación'!A:A,'ESF - Situación Financiera'!A61,'[1]BC Balance Comprobación'!D:D)</f>
        <v>0</v>
      </c>
      <c r="G61" s="18"/>
      <c r="H61" s="17">
        <f>-SUMIF('[1]BC Balance Comprobación'!A:A,'ESF - Situación Financiera'!A61,'[1]BC Balance Comprobación'!F:F)</f>
        <v>0</v>
      </c>
      <c r="I61" s="17"/>
      <c r="J61" s="19"/>
      <c r="K61" s="19"/>
      <c r="L61" s="17">
        <f t="shared" si="4"/>
        <v>0</v>
      </c>
      <c r="M61" s="19"/>
      <c r="N61" s="20"/>
      <c r="O61" s="19"/>
      <c r="P61" s="19"/>
    </row>
    <row r="62" spans="1:17" customFormat="1" hidden="1" x14ac:dyDescent="0.25">
      <c r="A62" s="16" t="s">
        <v>73</v>
      </c>
      <c r="B62" s="1" t="s">
        <v>74</v>
      </c>
      <c r="C62" s="1"/>
      <c r="D62" s="1"/>
      <c r="E62" s="1"/>
      <c r="F62" s="17">
        <f>-SUMIF('[1]BC Balance Comprobación'!A:A,'ESF - Situación Financiera'!A62,'[1]BC Balance Comprobación'!D:D)</f>
        <v>0</v>
      </c>
      <c r="G62" s="18"/>
      <c r="H62" s="17">
        <f>-SUMIF('[1]BC Balance Comprobación'!A:A,'ESF - Situación Financiera'!A62,'[1]BC Balance Comprobación'!F:F)</f>
        <v>0</v>
      </c>
      <c r="I62" s="17"/>
      <c r="J62" s="19"/>
      <c r="K62" s="19"/>
      <c r="L62" s="17">
        <f t="shared" si="4"/>
        <v>0</v>
      </c>
      <c r="M62" s="19"/>
      <c r="N62" s="20"/>
      <c r="O62" s="19"/>
      <c r="P62" s="19"/>
    </row>
    <row r="63" spans="1:17" customFormat="1" x14ac:dyDescent="0.25">
      <c r="A63" s="16"/>
      <c r="B63" s="19" t="s">
        <v>75</v>
      </c>
      <c r="C63" s="50">
        <v>0</v>
      </c>
      <c r="D63" s="31"/>
      <c r="E63" s="31"/>
      <c r="F63" s="50">
        <v>0</v>
      </c>
      <c r="G63" s="31"/>
      <c r="H63" s="31"/>
      <c r="I63" s="50">
        <v>0</v>
      </c>
      <c r="J63" s="14">
        <f>F63-I63</f>
        <v>0</v>
      </c>
      <c r="K63" s="17"/>
      <c r="L63" s="17">
        <f t="shared" si="4"/>
        <v>0</v>
      </c>
      <c r="M63" s="19"/>
      <c r="N63" s="20"/>
      <c r="O63" s="19"/>
      <c r="P63" s="19"/>
    </row>
    <row r="64" spans="1:17" ht="23.25" customHeight="1" x14ac:dyDescent="0.25">
      <c r="B64" s="26" t="s">
        <v>76</v>
      </c>
      <c r="C64" s="27">
        <f>SUM(C54,C63)</f>
        <v>0</v>
      </c>
      <c r="D64" s="12"/>
      <c r="E64" s="12"/>
      <c r="F64" s="27">
        <f>SUM(F54,F63)</f>
        <v>15610227.280000001</v>
      </c>
      <c r="G64" s="12"/>
      <c r="H64" s="12"/>
      <c r="I64" s="27">
        <f>SUM(I54,I63)</f>
        <v>9644835</v>
      </c>
      <c r="J64" s="14">
        <f>F64-I64</f>
        <v>5965392.2800000012</v>
      </c>
      <c r="K64" s="14"/>
      <c r="L64" s="14">
        <f t="shared" si="4"/>
        <v>15610227.280000001</v>
      </c>
      <c r="N64" s="15"/>
    </row>
    <row r="65" spans="1:20" ht="15.75" x14ac:dyDescent="0.25">
      <c r="B65" s="6"/>
      <c r="C65" s="7"/>
      <c r="D65" s="7"/>
      <c r="E65" s="7"/>
      <c r="F65" s="7"/>
      <c r="G65" s="7"/>
      <c r="H65" s="7"/>
      <c r="I65" s="7"/>
      <c r="J65" s="14">
        <f>F65-I65</f>
        <v>0</v>
      </c>
      <c r="K65" s="14"/>
      <c r="N65" s="15"/>
      <c r="O65" s="28"/>
    </row>
    <row r="66" spans="1:20" ht="15.75" x14ac:dyDescent="0.25">
      <c r="B66" s="26" t="s">
        <v>77</v>
      </c>
      <c r="C66" s="7"/>
      <c r="D66" s="7"/>
      <c r="E66" s="7"/>
      <c r="F66" s="7"/>
      <c r="G66" s="7"/>
      <c r="H66" s="7"/>
      <c r="I66" s="7"/>
      <c r="J66" s="14">
        <f>F66-I66</f>
        <v>0</v>
      </c>
      <c r="K66" s="31"/>
      <c r="N66" s="15"/>
      <c r="O66" s="28"/>
      <c r="P66" s="1" t="s">
        <v>78</v>
      </c>
      <c r="Q66" s="51">
        <v>4418</v>
      </c>
    </row>
    <row r="67" spans="1:20" customFormat="1" ht="15.75" x14ac:dyDescent="0.25">
      <c r="A67" s="16" t="s">
        <v>79</v>
      </c>
      <c r="B67" s="6" t="s">
        <v>80</v>
      </c>
      <c r="C67" s="41"/>
      <c r="D67" s="41"/>
      <c r="E67" s="41"/>
      <c r="F67" s="41">
        <f>'[1]ECANP-Cambio Patrimonio'!E20</f>
        <v>51695326</v>
      </c>
      <c r="G67" s="41"/>
      <c r="H67" s="41"/>
      <c r="I67" s="41">
        <v>51695326</v>
      </c>
      <c r="J67" s="14">
        <f>F67-I67</f>
        <v>0</v>
      </c>
      <c r="K67" s="17"/>
      <c r="L67" s="17">
        <f t="shared" ref="L67:L72" si="5">+F67+H67</f>
        <v>51695326</v>
      </c>
      <c r="M67" s="19"/>
      <c r="N67" s="20"/>
      <c r="O67" s="19"/>
      <c r="P67" s="19"/>
    </row>
    <row r="68" spans="1:20" customFormat="1" hidden="1" x14ac:dyDescent="0.25">
      <c r="A68" s="16" t="s">
        <v>81</v>
      </c>
      <c r="B68" s="1" t="s">
        <v>82</v>
      </c>
      <c r="C68" s="1"/>
      <c r="D68" s="1"/>
      <c r="E68" s="1"/>
      <c r="F68" s="17">
        <f>-SUMIF('[1]BC Balance Comprobación'!A:A,'ESF - Situación Financiera'!A68,'[1]BC Balance Comprobación'!D:D)</f>
        <v>0</v>
      </c>
      <c r="G68" s="18"/>
      <c r="H68" s="17">
        <f>-SUMIF('[1]BC Balance Comprobación'!A:A,'ESF - Situación Financiera'!A68,'[1]BC Balance Comprobación'!F:F)</f>
        <v>0</v>
      </c>
      <c r="I68" s="17"/>
      <c r="J68" s="19"/>
      <c r="K68" s="19"/>
      <c r="L68" s="17">
        <f t="shared" si="5"/>
        <v>0</v>
      </c>
      <c r="M68" s="19"/>
      <c r="N68" s="20"/>
      <c r="O68" s="19"/>
      <c r="P68" s="19"/>
    </row>
    <row r="69" spans="1:20" ht="15.75" x14ac:dyDescent="0.25">
      <c r="A69" s="4" t="s">
        <v>83</v>
      </c>
      <c r="B69" s="6" t="s">
        <v>84</v>
      </c>
      <c r="C69" s="7">
        <f>'[1] ERF-Rendimiento Financiero'!D27</f>
        <v>0</v>
      </c>
      <c r="D69" s="7"/>
      <c r="E69" s="7"/>
      <c r="F69" s="7">
        <f>'[1]ECANP-Cambio Patrimonio'!K19</f>
        <v>-13481730.191983055</v>
      </c>
      <c r="G69" s="13"/>
      <c r="H69" s="7"/>
      <c r="I69" s="7">
        <v>38126099</v>
      </c>
      <c r="J69" s="14">
        <f>F69-I69</f>
        <v>-51607829.191983059</v>
      </c>
      <c r="K69" s="14"/>
      <c r="L69" s="14">
        <f t="shared" si="5"/>
        <v>-13481730.191983055</v>
      </c>
      <c r="N69" s="15"/>
    </row>
    <row r="70" spans="1:20" ht="15.75" x14ac:dyDescent="0.25">
      <c r="A70" s="4" t="s">
        <v>85</v>
      </c>
      <c r="B70" s="6" t="s">
        <v>86</v>
      </c>
      <c r="C70" s="21">
        <f>'[1]ECANP-Cambio Patrimonio'!I13+'[1]ECANP-Cambio Patrimonio'!I18</f>
        <v>0</v>
      </c>
      <c r="D70" s="7"/>
      <c r="E70" s="7"/>
      <c r="F70" s="21">
        <f>'[1]ECANP-Cambio Patrimonio'!K13+'[1]ECANP-Cambio Patrimonio'!K18</f>
        <v>27364810.179999974</v>
      </c>
      <c r="G70" s="13"/>
      <c r="H70" s="7"/>
      <c r="I70" s="7">
        <v>-430164</v>
      </c>
      <c r="J70" s="14">
        <f>F70-I70</f>
        <v>27794974.179999974</v>
      </c>
      <c r="K70" s="14"/>
      <c r="L70" s="14">
        <f t="shared" si="5"/>
        <v>27364810.179999974</v>
      </c>
      <c r="N70" s="15"/>
    </row>
    <row r="71" spans="1:20" customFormat="1" x14ac:dyDescent="0.25">
      <c r="A71" s="16" t="s">
        <v>87</v>
      </c>
      <c r="B71" s="1" t="s">
        <v>88</v>
      </c>
      <c r="C71" s="1"/>
      <c r="D71" s="1"/>
      <c r="E71" s="1"/>
      <c r="F71" s="14">
        <f>-SUMIF('[1]BC Balance Comprobación'!A:A,'ESF - Situación Financiera'!A71,'[1]BC Balance Comprobación'!D:D)</f>
        <v>0</v>
      </c>
      <c r="G71" s="18"/>
      <c r="H71" s="14">
        <f>-SUMIF('[1]BC Balance Comprobación'!A:A,'ESF - Situación Financiera'!A71,'[1]BC Balance Comprobación'!F:F)</f>
        <v>0</v>
      </c>
      <c r="I71" s="14"/>
      <c r="J71" s="19"/>
      <c r="K71" s="17"/>
      <c r="L71" s="17">
        <f t="shared" si="5"/>
        <v>0</v>
      </c>
      <c r="M71" s="19"/>
      <c r="N71" s="20"/>
      <c r="O71" s="19"/>
      <c r="P71" s="19"/>
    </row>
    <row r="72" spans="1:20" ht="15.75" x14ac:dyDescent="0.25">
      <c r="B72" s="26" t="s">
        <v>89</v>
      </c>
      <c r="C72" s="27">
        <f>SUM(C66:C71)</f>
        <v>0</v>
      </c>
      <c r="D72" s="12"/>
      <c r="E72" s="12"/>
      <c r="F72" s="27">
        <f>SUM(F66:F71)</f>
        <v>65578405.988016918</v>
      </c>
      <c r="G72" s="12"/>
      <c r="H72" s="12"/>
      <c r="I72" s="27">
        <f>SUM(I66:I71)</f>
        <v>89391261</v>
      </c>
      <c r="J72" s="14">
        <f>F72-I72</f>
        <v>-23812855.011983082</v>
      </c>
      <c r="K72" s="14"/>
      <c r="L72" s="14">
        <f t="shared" si="5"/>
        <v>65578405.988016918</v>
      </c>
      <c r="N72" s="15"/>
    </row>
    <row r="73" spans="1:20" ht="15.75" x14ac:dyDescent="0.25">
      <c r="B73" s="6"/>
      <c r="C73" s="11"/>
      <c r="D73" s="11"/>
      <c r="E73" s="11"/>
      <c r="F73" s="11"/>
      <c r="G73" s="11"/>
      <c r="H73" s="11"/>
      <c r="I73" s="11"/>
      <c r="J73" s="14">
        <f>F73-I73</f>
        <v>0</v>
      </c>
      <c r="K73" s="14"/>
      <c r="O73" s="14"/>
    </row>
    <row r="74" spans="1:20" ht="27" thickBot="1" x14ac:dyDescent="0.3">
      <c r="B74" s="26" t="s">
        <v>90</v>
      </c>
      <c r="C74" s="23">
        <f>+C64+C72</f>
        <v>0</v>
      </c>
      <c r="D74" s="12"/>
      <c r="E74" s="12"/>
      <c r="F74" s="23">
        <f>+F64+F72</f>
        <v>81188633.268016919</v>
      </c>
      <c r="G74" s="12"/>
      <c r="H74" s="12"/>
      <c r="I74" s="23">
        <f>+I64+I72</f>
        <v>99036096</v>
      </c>
      <c r="J74" s="14">
        <f>F74-I74</f>
        <v>-17847462.731983081</v>
      </c>
      <c r="K74" s="14"/>
      <c r="M74" s="14"/>
      <c r="N74" s="14">
        <f>F41-F74</f>
        <v>-0.22245080769062042</v>
      </c>
      <c r="S74" s="52"/>
      <c r="T74" s="51"/>
    </row>
    <row r="75" spans="1:20" ht="24" thickTop="1" x14ac:dyDescent="0.25">
      <c r="B75" s="26"/>
      <c r="C75" s="26"/>
      <c r="D75" s="26"/>
      <c r="E75" s="26"/>
      <c r="F75" s="12"/>
      <c r="G75" s="11"/>
      <c r="H75" s="12"/>
      <c r="I75" s="12"/>
      <c r="J75" s="14">
        <f>F75-I75</f>
        <v>0</v>
      </c>
      <c r="K75" s="53"/>
      <c r="N75" s="14"/>
      <c r="O75" s="28"/>
    </row>
    <row r="76" spans="1:20" ht="15.75" x14ac:dyDescent="0.25">
      <c r="B76" s="26"/>
      <c r="C76" s="26"/>
      <c r="D76" s="26"/>
      <c r="E76" s="26"/>
      <c r="F76" s="12"/>
      <c r="G76" s="11"/>
      <c r="H76" s="12"/>
      <c r="I76" s="12"/>
      <c r="K76" s="14"/>
      <c r="N76" s="28"/>
    </row>
    <row r="77" spans="1:20" ht="15.75" x14ac:dyDescent="0.25">
      <c r="B77" s="6"/>
      <c r="C77" s="6"/>
      <c r="D77" s="6"/>
      <c r="E77" s="6"/>
      <c r="F77" s="12"/>
      <c r="G77" s="11"/>
      <c r="H77" s="12"/>
      <c r="I77" s="12"/>
      <c r="K77" s="14"/>
    </row>
    <row r="78" spans="1:20" ht="15.75" x14ac:dyDescent="0.25">
      <c r="B78" s="6"/>
      <c r="C78" s="6"/>
      <c r="D78" s="6"/>
      <c r="E78" s="6"/>
      <c r="F78" s="6"/>
      <c r="G78" s="6"/>
      <c r="H78" s="7"/>
      <c r="I78" s="7"/>
      <c r="K78" s="14"/>
      <c r="L78" s="14"/>
    </row>
    <row r="79" spans="1:20" ht="15.75" customHeight="1" x14ac:dyDescent="0.25">
      <c r="B79" s="63" t="s">
        <v>91</v>
      </c>
      <c r="C79" s="63"/>
      <c r="D79" s="63"/>
      <c r="E79" s="63"/>
      <c r="F79" s="63"/>
      <c r="G79" s="54"/>
      <c r="H79" s="54"/>
      <c r="I79" s="54"/>
    </row>
    <row r="80" spans="1:20" ht="15.75" customHeight="1" x14ac:dyDescent="0.25">
      <c r="B80" s="64" t="s">
        <v>92</v>
      </c>
      <c r="C80" s="64"/>
      <c r="D80" s="64"/>
      <c r="E80" s="64"/>
      <c r="F80" s="64"/>
      <c r="G80" s="55"/>
      <c r="H80" s="55"/>
      <c r="I80" s="55"/>
      <c r="J80" s="55"/>
    </row>
    <row r="81" spans="2:10" ht="15.75" hidden="1" x14ac:dyDescent="0.25">
      <c r="B81" s="60" t="s">
        <v>93</v>
      </c>
      <c r="C81" s="60"/>
      <c r="D81" s="60"/>
      <c r="E81" s="60"/>
      <c r="F81" s="60"/>
      <c r="G81" s="6"/>
      <c r="H81" s="54"/>
      <c r="I81" s="54"/>
    </row>
    <row r="82" spans="2:10" ht="18.75" hidden="1" x14ac:dyDescent="0.25">
      <c r="B82" s="56"/>
      <c r="C82" s="56"/>
      <c r="D82" s="56"/>
      <c r="E82" s="56"/>
      <c r="F82" s="56"/>
      <c r="G82" s="6"/>
      <c r="H82" s="7"/>
      <c r="I82" s="7"/>
    </row>
    <row r="83" spans="2:10" ht="15.75" hidden="1" customHeight="1" x14ac:dyDescent="0.25">
      <c r="B83" s="57"/>
      <c r="C83" s="57"/>
      <c r="D83" s="57"/>
      <c r="E83" s="57"/>
      <c r="F83" s="57"/>
      <c r="G83" s="58"/>
      <c r="H83" s="58"/>
      <c r="I83" s="58"/>
      <c r="J83" s="59"/>
    </row>
    <row r="84" spans="2:10" ht="15.75" hidden="1" x14ac:dyDescent="0.25">
      <c r="B84" s="60"/>
      <c r="C84" s="60"/>
      <c r="D84" s="60"/>
      <c r="E84" s="60"/>
      <c r="F84" s="60"/>
      <c r="G84" s="6"/>
      <c r="H84" s="6"/>
      <c r="I84" s="6"/>
    </row>
    <row r="85" spans="2:10" hidden="1" x14ac:dyDescent="0.25"/>
    <row r="86" spans="2:10" hidden="1" x14ac:dyDescent="0.25"/>
    <row r="87" spans="2:10" hidden="1" x14ac:dyDescent="0.25"/>
  </sheetData>
  <autoFilter ref="B19:N78">
    <filterColumn colId="10">
      <filters blank="1">
        <filter val="(3,672,141)"/>
        <filter val="2,279,686"/>
        <filter val="3,589,603"/>
        <filter val="4,022,640"/>
        <filter val="43,184,408"/>
        <filter val="433,037"/>
        <filter val="52,273,991"/>
        <filter val="54,016,945"/>
        <filter val="56,296,631"/>
        <filter val="57,689,086"/>
        <filter val="9,089,583"/>
      </filters>
    </filterColumn>
  </autoFilter>
  <mergeCells count="7">
    <mergeCell ref="B84:F84"/>
    <mergeCell ref="B15:F15"/>
    <mergeCell ref="B16:F16"/>
    <mergeCell ref="B17:F17"/>
    <mergeCell ref="B79:F79"/>
    <mergeCell ref="B80:F80"/>
    <mergeCell ref="B81:F81"/>
  </mergeCells>
  <printOptions horizontalCentered="1"/>
  <pageMargins left="0.15748031496062992" right="0.74803149606299213" top="1.4173228346456694" bottom="0.35433070866141736" header="0.31496062992125984" footer="0.31496062992125984"/>
  <pageSetup scale="85" orientation="portrait" r:id="rId1"/>
  <colBreaks count="1" manualBreakCount="1">
    <brk id="6" max="8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- Situación Financiera</vt:lpstr>
      <vt:lpstr>'ESF - Situación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Activo-fijo</dc:creator>
  <cp:lastModifiedBy>Usuario</cp:lastModifiedBy>
  <dcterms:created xsi:type="dcterms:W3CDTF">2022-01-20T14:48:34Z</dcterms:created>
  <dcterms:modified xsi:type="dcterms:W3CDTF">2022-01-20T14:27:49Z</dcterms:modified>
</cp:coreProperties>
</file>